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ko\Desktop\"/>
    </mc:Choice>
  </mc:AlternateContent>
  <bookViews>
    <workbookView xWindow="1935" yWindow="1980" windowWidth="15600" windowHeight="6435" activeTab="2"/>
  </bookViews>
  <sheets>
    <sheet name="実施要領" sheetId="7" r:id="rId1"/>
    <sheet name="踏破進捗表     " sheetId="8" r:id="rId2"/>
    <sheet name="歩数・距離換算記録" sheetId="5" r:id="rId3"/>
    <sheet name="踏破報告書" sheetId="6" r:id="rId4"/>
  </sheets>
  <calcPr calcId="152511"/>
</workbook>
</file>

<file path=xl/calcChain.xml><?xml version="1.0" encoding="utf-8"?>
<calcChain xmlns="http://schemas.openxmlformats.org/spreadsheetml/2006/main">
  <c r="T138" i="8" l="1"/>
  <c r="P138" i="8"/>
  <c r="O138" i="8"/>
  <c r="N138" i="8"/>
  <c r="M138" i="8"/>
  <c r="K138" i="8"/>
  <c r="I138" i="8"/>
  <c r="G138" i="8"/>
  <c r="E138" i="8"/>
  <c r="T134" i="8"/>
  <c r="P134" i="8"/>
  <c r="L134" i="8"/>
  <c r="J134" i="8"/>
  <c r="I134" i="8"/>
  <c r="H134" i="8"/>
  <c r="F134" i="8"/>
  <c r="E134" i="8"/>
  <c r="T130" i="8"/>
  <c r="S130" i="8"/>
  <c r="R130" i="8"/>
  <c r="Q130" i="8"/>
  <c r="P130" i="8"/>
  <c r="O130" i="8"/>
  <c r="N130" i="8"/>
  <c r="M130" i="8"/>
  <c r="L130" i="8"/>
  <c r="J130" i="8"/>
  <c r="H130" i="8"/>
  <c r="F130" i="8"/>
  <c r="E130" i="8"/>
  <c r="C130" i="8"/>
  <c r="T126" i="8"/>
  <c r="R126" i="8"/>
  <c r="Q126" i="8"/>
  <c r="O126" i="8"/>
  <c r="N126" i="8"/>
  <c r="L126" i="8"/>
  <c r="K126" i="8"/>
  <c r="J126" i="8"/>
  <c r="I126" i="8"/>
  <c r="H126" i="8"/>
  <c r="G126" i="8"/>
  <c r="F126" i="8"/>
  <c r="E126" i="8"/>
  <c r="D126" i="8"/>
  <c r="T115" i="8"/>
  <c r="P115" i="8"/>
  <c r="O115" i="8"/>
  <c r="N115" i="8"/>
  <c r="M115" i="8"/>
  <c r="K115" i="8"/>
  <c r="I115" i="8"/>
  <c r="G115" i="8"/>
  <c r="E115" i="8"/>
  <c r="T111" i="8"/>
  <c r="P111" i="8"/>
  <c r="N111" i="8"/>
  <c r="L111" i="8"/>
  <c r="J111" i="8"/>
  <c r="I111" i="8"/>
  <c r="H111" i="8"/>
  <c r="F111" i="8"/>
  <c r="E111" i="8"/>
  <c r="T107" i="8"/>
  <c r="S107" i="8"/>
  <c r="R107" i="8"/>
  <c r="Q107" i="8"/>
  <c r="P107" i="8"/>
  <c r="O107" i="8"/>
  <c r="N107" i="8"/>
  <c r="M107" i="8"/>
  <c r="L107" i="8"/>
  <c r="J107" i="8"/>
  <c r="H107" i="8"/>
  <c r="F107" i="8"/>
  <c r="E107" i="8"/>
  <c r="C107" i="8"/>
  <c r="T103" i="8"/>
  <c r="R103" i="8"/>
  <c r="Q103" i="8"/>
  <c r="O103" i="8"/>
  <c r="N103" i="8"/>
  <c r="L103" i="8"/>
  <c r="K103" i="8"/>
  <c r="J103" i="8"/>
  <c r="I103" i="8"/>
  <c r="H103" i="8"/>
  <c r="G103" i="8"/>
  <c r="F103" i="8"/>
  <c r="E103" i="8"/>
  <c r="D103" i="8"/>
  <c r="T97" i="8"/>
  <c r="P97" i="8"/>
  <c r="O97" i="8"/>
  <c r="N97" i="8"/>
  <c r="M97" i="8"/>
  <c r="K97" i="8"/>
  <c r="I97" i="8"/>
  <c r="G97" i="8"/>
  <c r="E97" i="8"/>
  <c r="T93" i="8"/>
  <c r="P93" i="8"/>
  <c r="L93" i="8"/>
  <c r="J93" i="8"/>
  <c r="I93" i="8"/>
  <c r="H93" i="8"/>
  <c r="F93" i="8"/>
  <c r="E93" i="8"/>
  <c r="T89" i="8"/>
  <c r="S89" i="8"/>
  <c r="R89" i="8"/>
  <c r="Q89" i="8"/>
  <c r="P89" i="8"/>
  <c r="O89" i="8"/>
  <c r="N89" i="8"/>
  <c r="M89" i="8"/>
  <c r="L89" i="8"/>
  <c r="J89" i="8"/>
  <c r="H89" i="8"/>
  <c r="F89" i="8"/>
  <c r="E89" i="8"/>
  <c r="C89" i="8"/>
  <c r="T85" i="8"/>
  <c r="R85" i="8"/>
  <c r="Q85" i="8"/>
  <c r="O85" i="8"/>
  <c r="N85" i="8"/>
  <c r="L85" i="8"/>
  <c r="K85" i="8"/>
  <c r="J85" i="8"/>
  <c r="I85" i="8"/>
  <c r="H85" i="8"/>
  <c r="G85" i="8"/>
  <c r="F85" i="8"/>
  <c r="E85" i="8"/>
  <c r="D85" i="8"/>
  <c r="T77" i="8"/>
  <c r="P77" i="8"/>
  <c r="O77" i="8"/>
  <c r="N77" i="8"/>
  <c r="M77" i="8"/>
  <c r="K77" i="8"/>
  <c r="I77" i="8"/>
  <c r="G77" i="8"/>
  <c r="E77" i="8"/>
  <c r="T73" i="8"/>
  <c r="P73" i="8"/>
  <c r="L73" i="8"/>
  <c r="J73" i="8"/>
  <c r="I73" i="8"/>
  <c r="H73" i="8"/>
  <c r="F73" i="8"/>
  <c r="E73" i="8"/>
  <c r="T69" i="8"/>
  <c r="S69" i="8"/>
  <c r="R69" i="8"/>
  <c r="Q69" i="8"/>
  <c r="P69" i="8"/>
  <c r="O69" i="8"/>
  <c r="N69" i="8"/>
  <c r="M69" i="8"/>
  <c r="L69" i="8"/>
  <c r="J69" i="8"/>
  <c r="H69" i="8"/>
  <c r="F69" i="8"/>
  <c r="E69" i="8"/>
  <c r="C69" i="8"/>
  <c r="T65" i="8"/>
  <c r="R65" i="8"/>
  <c r="Q65" i="8"/>
  <c r="O65" i="8"/>
  <c r="N65" i="8"/>
  <c r="L65" i="8"/>
  <c r="K65" i="8"/>
  <c r="J65" i="8"/>
  <c r="I65" i="8"/>
  <c r="H65" i="8"/>
  <c r="G65" i="8"/>
  <c r="F65" i="8"/>
  <c r="E65" i="8"/>
  <c r="D65" i="8"/>
  <c r="T59" i="8"/>
  <c r="P59" i="8"/>
  <c r="O59" i="8"/>
  <c r="N59" i="8"/>
  <c r="M59" i="8"/>
  <c r="K59" i="8"/>
  <c r="I59" i="8"/>
  <c r="G59" i="8"/>
  <c r="E59" i="8"/>
  <c r="T55" i="8"/>
  <c r="P55" i="8"/>
  <c r="L55" i="8"/>
  <c r="J55" i="8"/>
  <c r="I55" i="8"/>
  <c r="H55" i="8"/>
  <c r="F55" i="8"/>
  <c r="E55" i="8"/>
  <c r="T51" i="8"/>
  <c r="S51" i="8"/>
  <c r="R51" i="8"/>
  <c r="Q51" i="8"/>
  <c r="P51" i="8"/>
  <c r="O51" i="8"/>
  <c r="N51" i="8"/>
  <c r="M51" i="8"/>
  <c r="L51" i="8"/>
  <c r="J51" i="8"/>
  <c r="H51" i="8"/>
  <c r="F51" i="8"/>
  <c r="E51" i="8"/>
  <c r="C51" i="8"/>
  <c r="T47" i="8"/>
  <c r="R47" i="8"/>
  <c r="Q47" i="8"/>
  <c r="O47" i="8"/>
  <c r="N47" i="8"/>
  <c r="L47" i="8"/>
  <c r="K47" i="8"/>
  <c r="J47" i="8"/>
  <c r="I47" i="8"/>
  <c r="H47" i="8"/>
  <c r="G47" i="8"/>
  <c r="F47" i="8"/>
  <c r="E47" i="8"/>
  <c r="D47" i="8"/>
  <c r="T39" i="8"/>
  <c r="P39" i="8"/>
  <c r="O39" i="8"/>
  <c r="N39" i="8"/>
  <c r="M39" i="8"/>
  <c r="K39" i="8"/>
  <c r="I39" i="8"/>
  <c r="H39" i="8"/>
  <c r="E39" i="8"/>
  <c r="T35" i="8"/>
  <c r="P35" i="8"/>
  <c r="L35" i="8"/>
  <c r="J35" i="8"/>
  <c r="I35" i="8"/>
  <c r="H35" i="8"/>
  <c r="F35" i="8"/>
  <c r="E35" i="8"/>
  <c r="T31" i="8"/>
  <c r="S31" i="8"/>
  <c r="R31" i="8"/>
  <c r="Q31" i="8"/>
  <c r="P31" i="8"/>
  <c r="O31" i="8"/>
  <c r="N31" i="8"/>
  <c r="M31" i="8"/>
  <c r="L31" i="8"/>
  <c r="J31" i="8"/>
  <c r="H31" i="8"/>
  <c r="F31" i="8"/>
  <c r="E31" i="8"/>
  <c r="C31" i="8"/>
  <c r="T27" i="8"/>
  <c r="R27" i="8"/>
  <c r="Q27" i="8"/>
  <c r="O27" i="8"/>
  <c r="N27" i="8"/>
  <c r="L27" i="8"/>
  <c r="K27" i="8"/>
  <c r="J27" i="8"/>
  <c r="I27" i="8"/>
  <c r="H27" i="8"/>
  <c r="G27" i="8"/>
  <c r="F27" i="8"/>
  <c r="E27" i="8"/>
  <c r="D27" i="8"/>
  <c r="F15" i="6" l="1"/>
  <c r="F14" i="6"/>
  <c r="F13" i="6"/>
  <c r="F12" i="6"/>
  <c r="F11" i="6"/>
  <c r="F10" i="6"/>
  <c r="C7" i="6" l="1"/>
  <c r="E23" i="5" l="1"/>
  <c r="AK57" i="5" l="1"/>
  <c r="AK53" i="5"/>
  <c r="AK49" i="5"/>
  <c r="AK45" i="5"/>
  <c r="AK41" i="5"/>
  <c r="AK37" i="5"/>
  <c r="AK33" i="5"/>
  <c r="AK29" i="5"/>
  <c r="AK25" i="5"/>
  <c r="AK21" i="5"/>
  <c r="AK17" i="5"/>
  <c r="AK13" i="5"/>
  <c r="AH47" i="5" l="1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D59" i="5"/>
  <c r="AC59" i="5"/>
  <c r="AB59" i="5"/>
  <c r="AA59" i="5"/>
  <c r="Z59" i="5"/>
  <c r="Y59" i="5"/>
  <c r="X59" i="5"/>
  <c r="W59" i="5"/>
  <c r="V59" i="5"/>
  <c r="U59" i="5"/>
  <c r="T59" i="5"/>
  <c r="S59" i="5"/>
  <c r="Q59" i="5"/>
  <c r="P59" i="5"/>
  <c r="O59" i="5"/>
  <c r="N59" i="5"/>
  <c r="L59" i="5"/>
  <c r="K59" i="5"/>
  <c r="J59" i="5"/>
  <c r="I59" i="5"/>
  <c r="H59" i="5"/>
  <c r="G59" i="5"/>
  <c r="F59" i="5"/>
  <c r="E59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Q57" i="5"/>
  <c r="P57" i="5"/>
  <c r="O57" i="5"/>
  <c r="N57" i="5"/>
  <c r="L57" i="5"/>
  <c r="K57" i="5"/>
  <c r="J57" i="5"/>
  <c r="I57" i="5"/>
  <c r="H57" i="5"/>
  <c r="G57" i="5"/>
  <c r="F57" i="5"/>
  <c r="E57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P55" i="5"/>
  <c r="O55" i="5"/>
  <c r="N55" i="5"/>
  <c r="L55" i="5"/>
  <c r="K55" i="5"/>
  <c r="J55" i="5"/>
  <c r="I55" i="5"/>
  <c r="H55" i="5"/>
  <c r="G55" i="5"/>
  <c r="F55" i="5"/>
  <c r="E55" i="5"/>
  <c r="AH54" i="5"/>
  <c r="AG54" i="5"/>
  <c r="AF54" i="5"/>
  <c r="AF59" i="5" s="1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P53" i="5"/>
  <c r="O53" i="5"/>
  <c r="N53" i="5"/>
  <c r="L53" i="5"/>
  <c r="K53" i="5"/>
  <c r="J53" i="5"/>
  <c r="I53" i="5"/>
  <c r="H53" i="5"/>
  <c r="G53" i="5"/>
  <c r="F53" i="5"/>
  <c r="E53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O51" i="5"/>
  <c r="N51" i="5"/>
  <c r="L51" i="5"/>
  <c r="K51" i="5"/>
  <c r="J51" i="5"/>
  <c r="I51" i="5"/>
  <c r="H51" i="5"/>
  <c r="G51" i="5"/>
  <c r="F51" i="5"/>
  <c r="E51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L49" i="5"/>
  <c r="K49" i="5"/>
  <c r="J49" i="5"/>
  <c r="I49" i="5"/>
  <c r="H49" i="5"/>
  <c r="G49" i="5"/>
  <c r="F49" i="5"/>
  <c r="E49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L35" i="5"/>
  <c r="K35" i="5"/>
  <c r="J35" i="5"/>
  <c r="I35" i="5"/>
  <c r="H35" i="5"/>
  <c r="G35" i="5"/>
  <c r="F35" i="5"/>
  <c r="E35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L33" i="5"/>
  <c r="K33" i="5"/>
  <c r="J33" i="5"/>
  <c r="I33" i="5"/>
  <c r="H33" i="5"/>
  <c r="G33" i="5"/>
  <c r="F33" i="5"/>
  <c r="E33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L27" i="5"/>
  <c r="K27" i="5"/>
  <c r="J27" i="5"/>
  <c r="I27" i="5"/>
  <c r="H27" i="5"/>
  <c r="G27" i="5"/>
  <c r="F27" i="5"/>
  <c r="E27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P19" i="5"/>
  <c r="O19" i="5"/>
  <c r="N19" i="5"/>
  <c r="M19" i="5"/>
  <c r="L19" i="5"/>
  <c r="K19" i="5"/>
  <c r="J19" i="5"/>
  <c r="I19" i="5"/>
  <c r="H19" i="5"/>
  <c r="G19" i="5"/>
  <c r="F19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23" i="5"/>
  <c r="D19" i="5"/>
  <c r="D21" i="5"/>
  <c r="D17" i="5"/>
  <c r="Q53" i="5"/>
  <c r="D33" i="5"/>
  <c r="D58" i="5"/>
  <c r="D54" i="5"/>
  <c r="D50" i="5"/>
  <c r="D46" i="5"/>
  <c r="D42" i="5"/>
  <c r="D38" i="5"/>
  <c r="D34" i="5"/>
  <c r="D30" i="5"/>
  <c r="D26" i="5"/>
  <c r="D22" i="5"/>
  <c r="AI58" i="5"/>
  <c r="AI57" i="5"/>
  <c r="AI54" i="5"/>
  <c r="AI53" i="5"/>
  <c r="AI50" i="5"/>
  <c r="AI49" i="5"/>
  <c r="AI46" i="5"/>
  <c r="AI45" i="5"/>
  <c r="AI42" i="5"/>
  <c r="AI41" i="5"/>
  <c r="AI38" i="5"/>
  <c r="AI37" i="5"/>
  <c r="AI34" i="5"/>
  <c r="AI33" i="5"/>
  <c r="AI30" i="5"/>
  <c r="AI29" i="5"/>
  <c r="AI26" i="5"/>
  <c r="AI25" i="5"/>
  <c r="AI22" i="5"/>
  <c r="AI21" i="5"/>
  <c r="AI18" i="5"/>
  <c r="AI17" i="5"/>
  <c r="D18" i="5"/>
  <c r="AI14" i="5"/>
  <c r="AI13" i="5"/>
  <c r="AH15" i="5"/>
  <c r="AH13" i="5"/>
  <c r="AF13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E13" i="5"/>
  <c r="AG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AL18" i="5" l="1"/>
  <c r="AL34" i="5"/>
  <c r="AL50" i="5"/>
  <c r="AL22" i="5"/>
  <c r="AL38" i="5"/>
  <c r="AL26" i="5"/>
  <c r="AL30" i="5"/>
  <c r="AL54" i="5"/>
  <c r="AE59" i="5" s="1"/>
  <c r="AL42" i="5"/>
  <c r="AL46" i="5"/>
  <c r="AL14" i="5"/>
  <c r="AL58" i="5"/>
  <c r="AG59" i="5"/>
  <c r="R57" i="5"/>
  <c r="M33" i="5"/>
  <c r="M53" i="5"/>
  <c r="M57" i="5"/>
  <c r="M49" i="5"/>
  <c r="M35" i="5"/>
  <c r="M27" i="5"/>
  <c r="D29" i="5"/>
  <c r="D37" i="5"/>
  <c r="D41" i="5"/>
  <c r="D45" i="5"/>
  <c r="D53" i="5"/>
  <c r="D25" i="5"/>
  <c r="D57" i="5"/>
  <c r="AK59" i="5"/>
  <c r="D15" i="5"/>
  <c r="AF19" i="5" l="1"/>
  <c r="AB19" i="5"/>
  <c r="X19" i="5"/>
  <c r="AG19" i="5"/>
  <c r="Y19" i="5"/>
  <c r="AE19" i="5"/>
  <c r="AA19" i="5"/>
  <c r="R19" i="5"/>
  <c r="AH19" i="5"/>
  <c r="AD19" i="5"/>
  <c r="Z19" i="5"/>
  <c r="Q19" i="5"/>
  <c r="AC19" i="5"/>
  <c r="E19" i="5"/>
  <c r="T19" i="5"/>
  <c r="U19" i="5"/>
  <c r="W19" i="5"/>
  <c r="S19" i="5"/>
  <c r="V19" i="5"/>
  <c r="Q55" i="5"/>
  <c r="R59" i="5"/>
  <c r="M51" i="5"/>
  <c r="P51" i="5"/>
  <c r="M55" i="5"/>
  <c r="M59" i="5"/>
  <c r="AL59" i="5"/>
  <c r="D27" i="5"/>
  <c r="D59" i="5"/>
  <c r="D55" i="5"/>
  <c r="D51" i="5"/>
  <c r="D43" i="5"/>
  <c r="D39" i="5"/>
  <c r="D35" i="5"/>
  <c r="D31" i="5"/>
  <c r="T124" i="8" l="1"/>
  <c r="P124" i="8"/>
  <c r="L124" i="8"/>
  <c r="H124" i="8"/>
  <c r="D124" i="8"/>
  <c r="Q101" i="8"/>
  <c r="M101" i="8"/>
  <c r="I101" i="8"/>
  <c r="E101" i="8"/>
  <c r="M124" i="8"/>
  <c r="J101" i="8"/>
  <c r="S124" i="8"/>
  <c r="O124" i="8"/>
  <c r="K124" i="8"/>
  <c r="G124" i="8"/>
  <c r="T101" i="8"/>
  <c r="P101" i="8"/>
  <c r="L101" i="8"/>
  <c r="H101" i="8"/>
  <c r="D101" i="8"/>
  <c r="E124" i="8"/>
  <c r="N101" i="8"/>
  <c r="F101" i="8"/>
  <c r="R124" i="8"/>
  <c r="N124" i="8"/>
  <c r="J124" i="8"/>
  <c r="F124" i="8"/>
  <c r="S101" i="8"/>
  <c r="O101" i="8"/>
  <c r="K101" i="8"/>
  <c r="G101" i="8"/>
  <c r="Q124" i="8"/>
  <c r="I124" i="8"/>
  <c r="R101" i="8"/>
  <c r="T63" i="8"/>
  <c r="P63" i="8"/>
  <c r="L63" i="8"/>
  <c r="H63" i="8"/>
  <c r="D63" i="8"/>
  <c r="E63" i="8"/>
  <c r="S63" i="8"/>
  <c r="O63" i="8"/>
  <c r="K63" i="8"/>
  <c r="G63" i="8"/>
  <c r="M63" i="8"/>
  <c r="R63" i="8"/>
  <c r="N63" i="8"/>
  <c r="J63" i="8"/>
  <c r="F63" i="8"/>
  <c r="Q63" i="8"/>
  <c r="I63" i="8"/>
  <c r="T45" i="8"/>
  <c r="P45" i="8"/>
  <c r="L45" i="8"/>
  <c r="H45" i="8"/>
  <c r="D45" i="8"/>
  <c r="S45" i="8"/>
  <c r="O45" i="8"/>
  <c r="K45" i="8"/>
  <c r="G45" i="8"/>
  <c r="R45" i="8"/>
  <c r="N45" i="8"/>
  <c r="J45" i="8"/>
  <c r="F45" i="8"/>
  <c r="Q45" i="8"/>
  <c r="M45" i="8"/>
  <c r="I45" i="8"/>
  <c r="E45" i="8"/>
  <c r="Q136" i="8"/>
  <c r="M136" i="8"/>
  <c r="I136" i="8"/>
  <c r="E136" i="8"/>
  <c r="S132" i="8"/>
  <c r="O132" i="8"/>
  <c r="K132" i="8"/>
  <c r="G132" i="8"/>
  <c r="C132" i="8"/>
  <c r="S128" i="8"/>
  <c r="O128" i="8"/>
  <c r="K128" i="8"/>
  <c r="G128" i="8"/>
  <c r="C128" i="8"/>
  <c r="C124" i="8"/>
  <c r="R113" i="8"/>
  <c r="N113" i="8"/>
  <c r="J113" i="8"/>
  <c r="F113" i="8"/>
  <c r="Q109" i="8"/>
  <c r="M109" i="8"/>
  <c r="I109" i="8"/>
  <c r="E109" i="8"/>
  <c r="Q105" i="8"/>
  <c r="M105" i="8"/>
  <c r="I105" i="8"/>
  <c r="E105" i="8"/>
  <c r="T95" i="8"/>
  <c r="P95" i="8"/>
  <c r="L95" i="8"/>
  <c r="H95" i="8"/>
  <c r="D95" i="8"/>
  <c r="R91" i="8"/>
  <c r="N91" i="8"/>
  <c r="J91" i="8"/>
  <c r="F91" i="8"/>
  <c r="R87" i="8"/>
  <c r="N87" i="8"/>
  <c r="J87" i="8"/>
  <c r="F87" i="8"/>
  <c r="R83" i="8"/>
  <c r="N83" i="8"/>
  <c r="J83" i="8"/>
  <c r="F83" i="8"/>
  <c r="Q75" i="8"/>
  <c r="M75" i="8"/>
  <c r="I75" i="8"/>
  <c r="E75" i="8"/>
  <c r="S71" i="8"/>
  <c r="O71" i="8"/>
  <c r="K71" i="8"/>
  <c r="G71" i="8"/>
  <c r="C71" i="8"/>
  <c r="S67" i="8"/>
  <c r="O67" i="8"/>
  <c r="K67" i="8"/>
  <c r="G67" i="8"/>
  <c r="C67" i="8"/>
  <c r="C63" i="8"/>
  <c r="R57" i="8"/>
  <c r="N57" i="8"/>
  <c r="J57" i="8"/>
  <c r="F57" i="8"/>
  <c r="T53" i="8"/>
  <c r="P53" i="8"/>
  <c r="L53" i="8"/>
  <c r="H53" i="8"/>
  <c r="D53" i="8"/>
  <c r="T49" i="8"/>
  <c r="P49" i="8"/>
  <c r="L49" i="8"/>
  <c r="T136" i="8"/>
  <c r="P136" i="8"/>
  <c r="L136" i="8"/>
  <c r="H136" i="8"/>
  <c r="D136" i="8"/>
  <c r="R132" i="8"/>
  <c r="N132" i="8"/>
  <c r="J132" i="8"/>
  <c r="F132" i="8"/>
  <c r="R128" i="8"/>
  <c r="N128" i="8"/>
  <c r="J128" i="8"/>
  <c r="F128" i="8"/>
  <c r="Q113" i="8"/>
  <c r="M113" i="8"/>
  <c r="I113" i="8"/>
  <c r="E113" i="8"/>
  <c r="T109" i="8"/>
  <c r="P109" i="8"/>
  <c r="L109" i="8"/>
  <c r="H109" i="8"/>
  <c r="D109" i="8"/>
  <c r="T105" i="8"/>
  <c r="P105" i="8"/>
  <c r="L105" i="8"/>
  <c r="H105" i="8"/>
  <c r="D105" i="8"/>
  <c r="S95" i="8"/>
  <c r="O95" i="8"/>
  <c r="K95" i="8"/>
  <c r="G95" i="8"/>
  <c r="C95" i="8"/>
  <c r="Q91" i="8"/>
  <c r="M91" i="8"/>
  <c r="I91" i="8"/>
  <c r="E91" i="8"/>
  <c r="Q87" i="8"/>
  <c r="M87" i="8"/>
  <c r="I87" i="8"/>
  <c r="E87" i="8"/>
  <c r="Q83" i="8"/>
  <c r="M83" i="8"/>
  <c r="I83" i="8"/>
  <c r="E83" i="8"/>
  <c r="T75" i="8"/>
  <c r="P75" i="8"/>
  <c r="L75" i="8"/>
  <c r="H75" i="8"/>
  <c r="D75" i="8"/>
  <c r="R71" i="8"/>
  <c r="N71" i="8"/>
  <c r="J71" i="8"/>
  <c r="F71" i="8"/>
  <c r="R67" i="8"/>
  <c r="N67" i="8"/>
  <c r="J67" i="8"/>
  <c r="F67" i="8"/>
  <c r="Q57" i="8"/>
  <c r="M57" i="8"/>
  <c r="I57" i="8"/>
  <c r="E57" i="8"/>
  <c r="S53" i="8"/>
  <c r="O53" i="8"/>
  <c r="K53" i="8"/>
  <c r="G53" i="8"/>
  <c r="C53" i="8"/>
  <c r="S49" i="8"/>
  <c r="O49" i="8"/>
  <c r="K49" i="8"/>
  <c r="G49" i="8"/>
  <c r="S136" i="8"/>
  <c r="O136" i="8"/>
  <c r="K136" i="8"/>
  <c r="G136" i="8"/>
  <c r="C136" i="8"/>
  <c r="Q132" i="8"/>
  <c r="M132" i="8"/>
  <c r="I132" i="8"/>
  <c r="E132" i="8"/>
  <c r="Q128" i="8"/>
  <c r="M128" i="8"/>
  <c r="I128" i="8"/>
  <c r="E128" i="8"/>
  <c r="T113" i="8"/>
  <c r="P113" i="8"/>
  <c r="L113" i="8"/>
  <c r="H113" i="8"/>
  <c r="D113" i="8"/>
  <c r="S109" i="8"/>
  <c r="O109" i="8"/>
  <c r="K109" i="8"/>
  <c r="G109" i="8"/>
  <c r="C109" i="8"/>
  <c r="S105" i="8"/>
  <c r="O105" i="8"/>
  <c r="K105" i="8"/>
  <c r="G105" i="8"/>
  <c r="C105" i="8"/>
  <c r="C101" i="8"/>
  <c r="R95" i="8"/>
  <c r="N95" i="8"/>
  <c r="J95" i="8"/>
  <c r="F95" i="8"/>
  <c r="T91" i="8"/>
  <c r="P91" i="8"/>
  <c r="L91" i="8"/>
  <c r="H91" i="8"/>
  <c r="D91" i="8"/>
  <c r="T87" i="8"/>
  <c r="P87" i="8"/>
  <c r="L87" i="8"/>
  <c r="H87" i="8"/>
  <c r="D87" i="8"/>
  <c r="T83" i="8"/>
  <c r="P83" i="8"/>
  <c r="L83" i="8"/>
  <c r="H83" i="8"/>
  <c r="D83" i="8"/>
  <c r="S75" i="8"/>
  <c r="O75" i="8"/>
  <c r="K75" i="8"/>
  <c r="G75" i="8"/>
  <c r="C75" i="8"/>
  <c r="Q71" i="8"/>
  <c r="M71" i="8"/>
  <c r="I71" i="8"/>
  <c r="E71" i="8"/>
  <c r="Q67" i="8"/>
  <c r="M67" i="8"/>
  <c r="I67" i="8"/>
  <c r="E67" i="8"/>
  <c r="T57" i="8"/>
  <c r="P57" i="8"/>
  <c r="L57" i="8"/>
  <c r="H57" i="8"/>
  <c r="D57" i="8"/>
  <c r="R53" i="8"/>
  <c r="N53" i="8"/>
  <c r="J53" i="8"/>
  <c r="F53" i="8"/>
  <c r="R49" i="8"/>
  <c r="N49" i="8"/>
  <c r="J49" i="8"/>
  <c r="F136" i="8"/>
  <c r="H132" i="8"/>
  <c r="T128" i="8"/>
  <c r="D128" i="8"/>
  <c r="G113" i="8"/>
  <c r="N109" i="8"/>
  <c r="F105" i="8"/>
  <c r="Q95" i="8"/>
  <c r="S91" i="8"/>
  <c r="C91" i="8"/>
  <c r="O87" i="8"/>
  <c r="K83" i="8"/>
  <c r="R75" i="8"/>
  <c r="T71" i="8"/>
  <c r="D71" i="8"/>
  <c r="P67" i="8"/>
  <c r="S57" i="8"/>
  <c r="C57" i="8"/>
  <c r="E53" i="8"/>
  <c r="M49" i="8"/>
  <c r="E49" i="8"/>
  <c r="T37" i="8"/>
  <c r="P37" i="8"/>
  <c r="L37" i="8"/>
  <c r="H37" i="8"/>
  <c r="D37" i="8"/>
  <c r="R33" i="8"/>
  <c r="N33" i="8"/>
  <c r="J33" i="8"/>
  <c r="F33" i="8"/>
  <c r="R29" i="8"/>
  <c r="N29" i="8"/>
  <c r="J29" i="8"/>
  <c r="F29" i="8"/>
  <c r="R25" i="8"/>
  <c r="N25" i="8"/>
  <c r="J25" i="8"/>
  <c r="F25" i="8"/>
  <c r="T19" i="8"/>
  <c r="P19" i="8"/>
  <c r="L19" i="8"/>
  <c r="H19" i="8"/>
  <c r="D19" i="8"/>
  <c r="R15" i="8"/>
  <c r="N15" i="8"/>
  <c r="J15" i="8"/>
  <c r="F15" i="8"/>
  <c r="T11" i="8"/>
  <c r="P11" i="8"/>
  <c r="L11" i="8"/>
  <c r="H11" i="8"/>
  <c r="D11" i="8"/>
  <c r="R7" i="8"/>
  <c r="N7" i="8"/>
  <c r="J7" i="8"/>
  <c r="F7" i="8"/>
  <c r="R109" i="8"/>
  <c r="S87" i="8"/>
  <c r="H71" i="8"/>
  <c r="I53" i="8"/>
  <c r="Q37" i="8"/>
  <c r="E37" i="8"/>
  <c r="K33" i="8"/>
  <c r="S29" i="8"/>
  <c r="G29" i="8"/>
  <c r="O25" i="8"/>
  <c r="Q19" i="8"/>
  <c r="I19" i="8"/>
  <c r="O15" i="8"/>
  <c r="C15" i="8"/>
  <c r="I11" i="8"/>
  <c r="O7" i="8"/>
  <c r="C7" i="8"/>
  <c r="R136" i="8"/>
  <c r="T132" i="8"/>
  <c r="D132" i="8"/>
  <c r="P128" i="8"/>
  <c r="S113" i="8"/>
  <c r="C113" i="8"/>
  <c r="J109" i="8"/>
  <c r="R105" i="8"/>
  <c r="M95" i="8"/>
  <c r="O91" i="8"/>
  <c r="K87" i="8"/>
  <c r="G83" i="8"/>
  <c r="N75" i="8"/>
  <c r="P71" i="8"/>
  <c r="L67" i="8"/>
  <c r="O57" i="8"/>
  <c r="Q53" i="8"/>
  <c r="I49" i="8"/>
  <c r="D49" i="8"/>
  <c r="S37" i="8"/>
  <c r="O37" i="8"/>
  <c r="K37" i="8"/>
  <c r="G37" i="8"/>
  <c r="C37" i="8"/>
  <c r="Q33" i="8"/>
  <c r="M33" i="8"/>
  <c r="I33" i="8"/>
  <c r="E33" i="8"/>
  <c r="Q29" i="8"/>
  <c r="M29" i="8"/>
  <c r="I29" i="8"/>
  <c r="E29" i="8"/>
  <c r="Q25" i="8"/>
  <c r="M25" i="8"/>
  <c r="I25" i="8"/>
  <c r="E25" i="8"/>
  <c r="S19" i="8"/>
  <c r="O19" i="8"/>
  <c r="K19" i="8"/>
  <c r="G19" i="8"/>
  <c r="C19" i="8"/>
  <c r="Q15" i="8"/>
  <c r="M15" i="8"/>
  <c r="I15" i="8"/>
  <c r="E15" i="8"/>
  <c r="S11" i="8"/>
  <c r="O11" i="8"/>
  <c r="K11" i="8"/>
  <c r="G11" i="8"/>
  <c r="C11" i="8"/>
  <c r="Q7" i="8"/>
  <c r="M7" i="8"/>
  <c r="I7" i="8"/>
  <c r="E7" i="8"/>
  <c r="J136" i="8"/>
  <c r="H128" i="8"/>
  <c r="K113" i="8"/>
  <c r="G91" i="8"/>
  <c r="O83" i="8"/>
  <c r="T67" i="8"/>
  <c r="Q49" i="8"/>
  <c r="I37" i="8"/>
  <c r="O33" i="8"/>
  <c r="C33" i="8"/>
  <c r="K29" i="8"/>
  <c r="S25" i="8"/>
  <c r="G25" i="8"/>
  <c r="M19" i="8"/>
  <c r="S15" i="8"/>
  <c r="G15" i="8"/>
  <c r="M11" i="8"/>
  <c r="E11" i="8"/>
  <c r="K7" i="8"/>
  <c r="N136" i="8"/>
  <c r="P132" i="8"/>
  <c r="L128" i="8"/>
  <c r="O113" i="8"/>
  <c r="F109" i="8"/>
  <c r="N105" i="8"/>
  <c r="I95" i="8"/>
  <c r="K91" i="8"/>
  <c r="G87" i="8"/>
  <c r="S83" i="8"/>
  <c r="C83" i="8"/>
  <c r="J75" i="8"/>
  <c r="L71" i="8"/>
  <c r="H67" i="8"/>
  <c r="K57" i="8"/>
  <c r="M53" i="8"/>
  <c r="H49" i="8"/>
  <c r="C49" i="8"/>
  <c r="C45" i="8"/>
  <c r="R37" i="8"/>
  <c r="N37" i="8"/>
  <c r="J37" i="8"/>
  <c r="F37" i="8"/>
  <c r="T33" i="8"/>
  <c r="P33" i="8"/>
  <c r="L33" i="8"/>
  <c r="H33" i="8"/>
  <c r="D33" i="8"/>
  <c r="T29" i="8"/>
  <c r="P29" i="8"/>
  <c r="L29" i="8"/>
  <c r="H29" i="8"/>
  <c r="D29" i="8"/>
  <c r="T25" i="8"/>
  <c r="P25" i="8"/>
  <c r="L25" i="8"/>
  <c r="H25" i="8"/>
  <c r="D25" i="8"/>
  <c r="R19" i="8"/>
  <c r="N19" i="8"/>
  <c r="J19" i="8"/>
  <c r="F19" i="8"/>
  <c r="T15" i="8"/>
  <c r="P15" i="8"/>
  <c r="L15" i="8"/>
  <c r="H15" i="8"/>
  <c r="D15" i="8"/>
  <c r="R11" i="8"/>
  <c r="N11" i="8"/>
  <c r="J11" i="8"/>
  <c r="F11" i="8"/>
  <c r="T7" i="8"/>
  <c r="P7" i="8"/>
  <c r="L7" i="8"/>
  <c r="H7" i="8"/>
  <c r="D7" i="8"/>
  <c r="L132" i="8"/>
  <c r="J105" i="8"/>
  <c r="E95" i="8"/>
  <c r="C87" i="8"/>
  <c r="F75" i="8"/>
  <c r="D67" i="8"/>
  <c r="G57" i="8"/>
  <c r="F49" i="8"/>
  <c r="M37" i="8"/>
  <c r="S33" i="8"/>
  <c r="G33" i="8"/>
  <c r="O29" i="8"/>
  <c r="C29" i="8"/>
  <c r="K25" i="8"/>
  <c r="C25" i="8"/>
  <c r="E19" i="8"/>
  <c r="K15" i="8"/>
  <c r="Q11" i="8"/>
  <c r="S7" i="8"/>
  <c r="G7" i="8"/>
</calcChain>
</file>

<file path=xl/sharedStrings.xml><?xml version="1.0" encoding="utf-8"?>
<sst xmlns="http://schemas.openxmlformats.org/spreadsheetml/2006/main" count="594" uniqueCount="94">
  <si>
    <t>歩</t>
    <rPh sb="0" eb="1">
      <t>ホ</t>
    </rPh>
    <phoneticPr fontId="2"/>
  </si>
  <si>
    <t>数</t>
    <rPh sb="0" eb="1">
      <t>スウ</t>
    </rPh>
    <phoneticPr fontId="2"/>
  </si>
  <si>
    <t>累計</t>
    <rPh sb="0" eb="2">
      <t>ルイケイ</t>
    </rPh>
    <phoneticPr fontId="2"/>
  </si>
  <si>
    <t>距離</t>
    <rPh sb="0" eb="2">
      <t>キョリ</t>
    </rPh>
    <phoneticPr fontId="2"/>
  </si>
  <si>
    <t>距</t>
    <rPh sb="0" eb="1">
      <t>キョ</t>
    </rPh>
    <phoneticPr fontId="2"/>
  </si>
  <si>
    <t>離</t>
    <rPh sb="0" eb="1">
      <t>ハナレ</t>
    </rPh>
    <phoneticPr fontId="2"/>
  </si>
  <si>
    <t>月</t>
    <rPh sb="0" eb="1">
      <t>ツキ</t>
    </rPh>
    <phoneticPr fontId="2"/>
  </si>
  <si>
    <t xml:space="preserve"> 歩・距離</t>
    <rPh sb="1" eb="2">
      <t>ホ</t>
    </rPh>
    <rPh sb="3" eb="5">
      <t>キョリ</t>
    </rPh>
    <phoneticPr fontId="2"/>
  </si>
  <si>
    <t>月累計</t>
    <rPh sb="0" eb="1">
      <t>ツキ</t>
    </rPh>
    <rPh sb="1" eb="3">
      <t>ルイケイ</t>
    </rPh>
    <phoneticPr fontId="2"/>
  </si>
  <si>
    <t>日々の歩 い た 歩数 と 距 離の進捗状況記入表</t>
    <rPh sb="0" eb="2">
      <t>ヒビ</t>
    </rPh>
    <rPh sb="9" eb="11">
      <t>ホスウ</t>
    </rPh>
    <rPh sb="18" eb="20">
      <t>シンチョク</t>
    </rPh>
    <rPh sb="20" eb="22">
      <t>ジョウキョウ</t>
    </rPh>
    <rPh sb="22" eb="24">
      <t>キニュウ</t>
    </rPh>
    <rPh sb="24" eb="25">
      <t>ヒョウ</t>
    </rPh>
    <phoneticPr fontId="2"/>
  </si>
  <si>
    <t>歩幅をご記入ください。（例： 58.5 ）</t>
    <rPh sb="0" eb="2">
      <t>ホハバ</t>
    </rPh>
    <rPh sb="12" eb="13">
      <t>レイ</t>
    </rPh>
    <phoneticPr fontId="2"/>
  </si>
  <si>
    <t>歩幅：</t>
    <rPh sb="0" eb="2">
      <t>ホハバ</t>
    </rPh>
    <phoneticPr fontId="2"/>
  </si>
  <si>
    <t>ｃｍ</t>
    <phoneticPr fontId="2"/>
  </si>
  <si>
    <t>km</t>
    <phoneticPr fontId="2"/>
  </si>
  <si>
    <t>第１回目</t>
    <rPh sb="0" eb="1">
      <t>ダイ</t>
    </rPh>
    <rPh sb="2" eb="4">
      <t>カイメ</t>
    </rPh>
    <phoneticPr fontId="10"/>
  </si>
  <si>
    <t>第２回目</t>
    <rPh sb="0" eb="1">
      <t>ダイ</t>
    </rPh>
    <rPh sb="2" eb="4">
      <t>カイメ</t>
    </rPh>
    <phoneticPr fontId="10"/>
  </si>
  <si>
    <t>第３回目</t>
    <rPh sb="0" eb="1">
      <t>ダイ</t>
    </rPh>
    <rPh sb="2" eb="4">
      <t>カイメ</t>
    </rPh>
    <phoneticPr fontId="10"/>
  </si>
  <si>
    <t>第４回目</t>
    <rPh sb="0" eb="1">
      <t>ダイ</t>
    </rPh>
    <rPh sb="2" eb="4">
      <t>カイメ</t>
    </rPh>
    <phoneticPr fontId="10"/>
  </si>
  <si>
    <t>累計キロ数</t>
    <rPh sb="0" eb="2">
      <t>ルイケイ</t>
    </rPh>
    <rPh sb="4" eb="5">
      <t>スウ</t>
    </rPh>
    <phoneticPr fontId="10"/>
  </si>
  <si>
    <t>月日</t>
    <rPh sb="0" eb="2">
      <t>ツキヒ</t>
    </rPh>
    <phoneticPr fontId="10"/>
  </si>
  <si>
    <t>松愛会茨木摂津支部</t>
    <rPh sb="0" eb="1">
      <t>ショウ</t>
    </rPh>
    <rPh sb="1" eb="2">
      <t>アイ</t>
    </rPh>
    <rPh sb="2" eb="3">
      <t>カイ</t>
    </rPh>
    <rPh sb="3" eb="5">
      <t>イバラキ</t>
    </rPh>
    <rPh sb="5" eb="9">
      <t>セッツシブ</t>
    </rPh>
    <phoneticPr fontId="10"/>
  </si>
  <si>
    <t>E-mail</t>
    <phoneticPr fontId="10"/>
  </si>
  <si>
    <t>踏破日・累計距離</t>
    <rPh sb="0" eb="2">
      <t>トウハ</t>
    </rPh>
    <rPh sb="2" eb="3">
      <t>ヒ</t>
    </rPh>
    <rPh sb="4" eb="6">
      <t>ルイケイ</t>
    </rPh>
    <rPh sb="6" eb="8">
      <t>キョリ</t>
    </rPh>
    <phoneticPr fontId="10"/>
  </si>
  <si>
    <t>　氏名</t>
    <rPh sb="1" eb="3">
      <t>シメイ</t>
    </rPh>
    <phoneticPr fontId="10"/>
  </si>
  <si>
    <t>第１回目</t>
    <rPh sb="0" eb="1">
      <t>ダイ</t>
    </rPh>
    <rPh sb="2" eb="3">
      <t>カイ</t>
    </rPh>
    <rPh sb="3" eb="4">
      <t>メ</t>
    </rPh>
    <phoneticPr fontId="2"/>
  </si>
  <si>
    <t>第２回目</t>
    <rPh sb="0" eb="1">
      <t>ダイ</t>
    </rPh>
    <rPh sb="2" eb="3">
      <t>カイ</t>
    </rPh>
    <rPh sb="3" eb="4">
      <t>メ</t>
    </rPh>
    <phoneticPr fontId="2"/>
  </si>
  <si>
    <t>第４回目</t>
    <rPh sb="0" eb="1">
      <t>ダイ</t>
    </rPh>
    <rPh sb="2" eb="3">
      <t>カイ</t>
    </rPh>
    <rPh sb="3" eb="4">
      <t>メ</t>
    </rPh>
    <phoneticPr fontId="2"/>
  </si>
  <si>
    <t>第３回目</t>
    <rPh sb="0" eb="1">
      <t>ダイ</t>
    </rPh>
    <rPh sb="2" eb="3">
      <t>カイ</t>
    </rPh>
    <rPh sb="3" eb="4">
      <t>メ</t>
    </rPh>
    <phoneticPr fontId="2"/>
  </si>
  <si>
    <t>第５回目</t>
    <rPh sb="0" eb="1">
      <t>ダイ</t>
    </rPh>
    <rPh sb="2" eb="3">
      <t>カイ</t>
    </rPh>
    <rPh sb="3" eb="4">
      <t>メ</t>
    </rPh>
    <phoneticPr fontId="2"/>
  </si>
  <si>
    <t>第６回目</t>
    <rPh sb="0" eb="1">
      <t>ダイ</t>
    </rPh>
    <rPh sb="2" eb="3">
      <t>カイ</t>
    </rPh>
    <rPh sb="3" eb="4">
      <t>メ</t>
    </rPh>
    <phoneticPr fontId="2"/>
  </si>
  <si>
    <t>氏名　</t>
    <rPh sb="0" eb="2">
      <t>シメイ</t>
    </rPh>
    <phoneticPr fontId="2"/>
  </si>
  <si>
    <t>(km)</t>
    <phoneticPr fontId="2"/>
  </si>
  <si>
    <r>
      <t>歩数の累計は下2けた</t>
    </r>
    <r>
      <rPr>
        <u/>
        <sz val="10.5"/>
        <color indexed="10"/>
        <rFont val="ＭＳ Ｐゴシック"/>
        <family val="3"/>
        <charset val="128"/>
      </rPr>
      <t>を四捨五入して計算表示</t>
    </r>
    <r>
      <rPr>
        <u/>
        <sz val="10.5"/>
        <color indexed="8"/>
        <rFont val="ＭＳ Ｐゴシック"/>
        <family val="3"/>
        <charset val="128"/>
      </rPr>
      <t>しています。（例：12345歩の場合、12300と表示）</t>
    </r>
    <rPh sb="3" eb="5">
      <t>ルイケイ</t>
    </rPh>
    <rPh sb="6" eb="7">
      <t>シモ</t>
    </rPh>
    <rPh sb="11" eb="15">
      <t>シシャゴニュウ</t>
    </rPh>
    <rPh sb="17" eb="19">
      <t>ケイサン</t>
    </rPh>
    <rPh sb="19" eb="21">
      <t>ヒョウジ</t>
    </rPh>
    <rPh sb="28" eb="29">
      <t>レイ</t>
    </rPh>
    <rPh sb="35" eb="36">
      <t>ホ</t>
    </rPh>
    <rPh sb="37" eb="39">
      <t>バアイ</t>
    </rPh>
    <rPh sb="46" eb="48">
      <t>ヒョウジ</t>
    </rPh>
    <phoneticPr fontId="2"/>
  </si>
  <si>
    <t>札所</t>
    <rPh sb="0" eb="2">
      <t>フダショ</t>
    </rPh>
    <phoneticPr fontId="2"/>
  </si>
  <si>
    <t>Excelで使用の場合は、次シートの歩行数を入力すると自動的にバーが伸びていきます。　手書きの場合は、距離欄を塗りつぶしてください。</t>
    <rPh sb="6" eb="8">
      <t>シヨウ</t>
    </rPh>
    <rPh sb="9" eb="11">
      <t>バアイ</t>
    </rPh>
    <rPh sb="13" eb="14">
      <t>ジ</t>
    </rPh>
    <rPh sb="18" eb="20">
      <t>ホコウ</t>
    </rPh>
    <rPh sb="20" eb="21">
      <t>スウ</t>
    </rPh>
    <rPh sb="22" eb="24">
      <t>ニュウリョク</t>
    </rPh>
    <rPh sb="27" eb="30">
      <t>ジドウテキ</t>
    </rPh>
    <rPh sb="34" eb="35">
      <t>ノ</t>
    </rPh>
    <rPh sb="43" eb="45">
      <t>テガ</t>
    </rPh>
    <rPh sb="47" eb="49">
      <t>バアイ</t>
    </rPh>
    <rPh sb="51" eb="53">
      <t>キョリ</t>
    </rPh>
    <rPh sb="53" eb="54">
      <t>ラン</t>
    </rPh>
    <rPh sb="55" eb="56">
      <t>ヌ</t>
    </rPh>
    <phoneticPr fontId="2"/>
  </si>
  <si>
    <t>当年累計</t>
    <rPh sb="0" eb="2">
      <t>トウネン</t>
    </rPh>
    <rPh sb="2" eb="4">
      <t>ルイケイ</t>
    </rPh>
    <phoneticPr fontId="2"/>
  </si>
  <si>
    <t>歩いた歩数をそのままご記入ください。</t>
    <rPh sb="3" eb="5">
      <t>ホスウ</t>
    </rPh>
    <phoneticPr fontId="2"/>
  </si>
  <si>
    <t>第7回目</t>
    <rPh sb="0" eb="1">
      <t>ダイ</t>
    </rPh>
    <rPh sb="2" eb="3">
      <t>カイ</t>
    </rPh>
    <rPh sb="3" eb="4">
      <t>メ</t>
    </rPh>
    <phoneticPr fontId="2"/>
  </si>
  <si>
    <t>819.22km</t>
    <phoneticPr fontId="2"/>
  </si>
  <si>
    <t>黒崎</t>
    <rPh sb="0" eb="2">
      <t>クロサキ</t>
    </rPh>
    <phoneticPr fontId="2"/>
  </si>
  <si>
    <t>木屋瀬</t>
    <rPh sb="0" eb="2">
      <t>キヤ</t>
    </rPh>
    <rPh sb="2" eb="3">
      <t>セ</t>
    </rPh>
    <phoneticPr fontId="2"/>
  </si>
  <si>
    <t>飯塚</t>
    <rPh sb="0" eb="2">
      <t>イイヅカ</t>
    </rPh>
    <phoneticPr fontId="2"/>
  </si>
  <si>
    <t>筑前内野</t>
  </si>
  <si>
    <t>筑前山家</t>
  </si>
  <si>
    <t>原田</t>
  </si>
  <si>
    <t>田代</t>
  </si>
  <si>
    <t>久留米</t>
  </si>
  <si>
    <t>瀬高</t>
  </si>
  <si>
    <t>南関</t>
  </si>
  <si>
    <t>山鹿</t>
  </si>
  <si>
    <t>熊本</t>
  </si>
  <si>
    <t>川尻</t>
  </si>
  <si>
    <t>八代</t>
  </si>
  <si>
    <t>日奈久</t>
  </si>
  <si>
    <t>田浦</t>
  </si>
  <si>
    <t>佐敷</t>
  </si>
  <si>
    <t>水俣</t>
  </si>
  <si>
    <t>出水</t>
  </si>
  <si>
    <t>阿久根</t>
  </si>
  <si>
    <t>川内</t>
  </si>
  <si>
    <t>串木野</t>
  </si>
  <si>
    <t>市来</t>
  </si>
  <si>
    <t>鹿児島</t>
  </si>
  <si>
    <t>重富</t>
  </si>
  <si>
    <t>帖佐</t>
  </si>
  <si>
    <t>加治木</t>
  </si>
  <si>
    <t>国分</t>
  </si>
  <si>
    <t>都城</t>
  </si>
  <si>
    <t>高城</t>
  </si>
  <si>
    <t>高岡</t>
  </si>
  <si>
    <t>佐土原</t>
  </si>
  <si>
    <t>高鍋</t>
  </si>
  <si>
    <t>美々津</t>
  </si>
  <si>
    <t>延岡</t>
  </si>
  <si>
    <t>小野市</t>
  </si>
  <si>
    <t>野津</t>
  </si>
  <si>
    <t>臼杵（うすき）</t>
  </si>
  <si>
    <t>別部</t>
  </si>
  <si>
    <t>日出</t>
  </si>
  <si>
    <t>立石</t>
  </si>
  <si>
    <t>宇佐</t>
  </si>
  <si>
    <t>四日市</t>
  </si>
  <si>
    <t>中津</t>
  </si>
  <si>
    <t>地区委員　久保田行</t>
    <rPh sb="0" eb="2">
      <t>チク</t>
    </rPh>
    <rPh sb="2" eb="4">
      <t>イイン</t>
    </rPh>
    <rPh sb="5" eb="8">
      <t>クボタ</t>
    </rPh>
    <rPh sb="8" eb="9">
      <t>ギョウ</t>
    </rPh>
    <phoneticPr fontId="10"/>
  </si>
  <si>
    <t>受付締切　２０１８年６月２０日</t>
    <rPh sb="0" eb="2">
      <t>ウケツケ</t>
    </rPh>
    <rPh sb="2" eb="4">
      <t>シメキリ</t>
    </rPh>
    <rPh sb="9" eb="10">
      <t>ネン</t>
    </rPh>
    <rPh sb="11" eb="12">
      <t>ガツ</t>
    </rPh>
    <rPh sb="14" eb="15">
      <t>ニチ</t>
    </rPh>
    <phoneticPr fontId="10"/>
  </si>
  <si>
    <t>「健康ウォーキング　”薩摩・日向街道”」を踏破いたしました。</t>
    <rPh sb="1" eb="3">
      <t>ケンコウ</t>
    </rPh>
    <rPh sb="11" eb="13">
      <t>サツマ</t>
    </rPh>
    <rPh sb="14" eb="18">
      <t>ヒュウガカイドウ</t>
    </rPh>
    <rPh sb="21" eb="23">
      <t>トウハ</t>
    </rPh>
    <phoneticPr fontId="10"/>
  </si>
  <si>
    <t>第５回目</t>
    <rPh sb="0" eb="1">
      <t>ダイ</t>
    </rPh>
    <rPh sb="2" eb="4">
      <t>カイメ</t>
    </rPh>
    <phoneticPr fontId="10"/>
  </si>
  <si>
    <t>第６回目</t>
    <rPh sb="0" eb="1">
      <t>ダイ</t>
    </rPh>
    <rPh sb="2" eb="4">
      <t>カイメ</t>
    </rPh>
    <phoneticPr fontId="10"/>
  </si>
  <si>
    <t>第７回目</t>
    <rPh sb="0" eb="1">
      <t>ダイ</t>
    </rPh>
    <rPh sb="2" eb="4">
      <t>カイメ</t>
    </rPh>
    <phoneticPr fontId="10"/>
  </si>
  <si>
    <t>Km</t>
    <phoneticPr fontId="10"/>
  </si>
  <si>
    <t>1030629kubota@leto.eonet.ne.jp</t>
    <phoneticPr fontId="10"/>
  </si>
  <si>
    <t>小倉</t>
    <phoneticPr fontId="2"/>
  </si>
  <si>
    <t>小倉</t>
    <phoneticPr fontId="2"/>
  </si>
  <si>
    <t>(km)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</si>
</sst>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);[Red]\(#,##0\)"/>
    <numFmt numFmtId="178" formatCode="#,##0_ "/>
    <numFmt numFmtId="179" formatCode="#,##0.0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.5"/>
      <color rgb="FFFF0000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18" fillId="0" borderId="0" xfId="0" applyFont="1">
      <alignment vertical="center"/>
    </xf>
    <xf numFmtId="0" fontId="0" fillId="4" borderId="0" xfId="0" applyFill="1">
      <alignment vertical="center"/>
    </xf>
    <xf numFmtId="0" fontId="13" fillId="0" borderId="0" xfId="0" applyFont="1">
      <alignment vertical="center"/>
    </xf>
    <xf numFmtId="0" fontId="0" fillId="5" borderId="0" xfId="0" applyFill="1">
      <alignment vertical="center"/>
    </xf>
    <xf numFmtId="177" fontId="5" fillId="0" borderId="14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178" fontId="5" fillId="0" borderId="14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178" fontId="5" fillId="0" borderId="13" xfId="0" applyNumberFormat="1" applyFont="1" applyBorder="1">
      <alignment vertical="center"/>
    </xf>
    <xf numFmtId="178" fontId="5" fillId="0" borderId="15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5" fillId="0" borderId="35" xfId="0" applyNumberFormat="1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9" fontId="5" fillId="0" borderId="16" xfId="0" applyNumberFormat="1" applyFont="1" applyBorder="1">
      <alignment vertical="center"/>
    </xf>
    <xf numFmtId="179" fontId="5" fillId="0" borderId="20" xfId="0" applyNumberFormat="1" applyFont="1" applyBorder="1">
      <alignment vertical="center"/>
    </xf>
    <xf numFmtId="179" fontId="5" fillId="0" borderId="18" xfId="0" applyNumberFormat="1" applyFont="1" applyBorder="1">
      <alignment vertical="center"/>
    </xf>
    <xf numFmtId="179" fontId="5" fillId="0" borderId="36" xfId="0" applyNumberFormat="1" applyFont="1" applyBorder="1">
      <alignment vertical="center"/>
    </xf>
    <xf numFmtId="179" fontId="5" fillId="0" borderId="15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179" fontId="5" fillId="2" borderId="25" xfId="0" applyNumberFormat="1" applyFont="1" applyFill="1" applyBorder="1">
      <alignment vertical="center"/>
    </xf>
    <xf numFmtId="179" fontId="5" fillId="0" borderId="37" xfId="0" applyNumberFormat="1" applyFont="1" applyBorder="1">
      <alignment vertical="center"/>
    </xf>
    <xf numFmtId="179" fontId="5" fillId="5" borderId="20" xfId="0" applyNumberFormat="1" applyFont="1" applyFill="1" applyBorder="1">
      <alignment vertical="center"/>
    </xf>
    <xf numFmtId="179" fontId="5" fillId="0" borderId="35" xfId="0" applyNumberFormat="1" applyFont="1" applyBorder="1">
      <alignment vertical="center"/>
    </xf>
    <xf numFmtId="179" fontId="5" fillId="0" borderId="38" xfId="0" applyNumberFormat="1" applyFont="1" applyBorder="1">
      <alignment vertical="center"/>
    </xf>
    <xf numFmtId="0" fontId="0" fillId="0" borderId="42" xfId="0" applyBorder="1">
      <alignment vertical="center"/>
    </xf>
    <xf numFmtId="0" fontId="0" fillId="0" borderId="16" xfId="0" applyBorder="1">
      <alignment vertical="center"/>
    </xf>
    <xf numFmtId="0" fontId="1" fillId="0" borderId="28" xfId="0" applyFont="1" applyFill="1" applyBorder="1" applyAlignment="1">
      <alignment horizontal="right" vertical="center" wrapText="1"/>
    </xf>
    <xf numFmtId="56" fontId="0" fillId="6" borderId="0" xfId="0" applyNumberFormat="1" applyFill="1">
      <alignment vertical="center"/>
    </xf>
    <xf numFmtId="0" fontId="0" fillId="6" borderId="0" xfId="0" applyFill="1">
      <alignment vertical="center"/>
    </xf>
    <xf numFmtId="179" fontId="0" fillId="0" borderId="0" xfId="0" applyNumberFormat="1">
      <alignment vertical="center"/>
    </xf>
    <xf numFmtId="177" fontId="5" fillId="3" borderId="1" xfId="0" applyNumberFormat="1" applyFont="1" applyFill="1" applyBorder="1" applyProtection="1">
      <alignment vertical="center"/>
      <protection locked="0"/>
    </xf>
    <xf numFmtId="178" fontId="5" fillId="3" borderId="1" xfId="0" applyNumberFormat="1" applyFont="1" applyFill="1" applyBorder="1" applyProtection="1">
      <alignment vertical="center"/>
      <protection locked="0"/>
    </xf>
    <xf numFmtId="178" fontId="5" fillId="3" borderId="25" xfId="0" applyNumberFormat="1" applyFont="1" applyFill="1" applyBorder="1" applyProtection="1">
      <alignment vertical="center"/>
      <protection locked="0"/>
    </xf>
    <xf numFmtId="178" fontId="5" fillId="3" borderId="30" xfId="0" applyNumberFormat="1" applyFont="1" applyFill="1" applyBorder="1" applyProtection="1">
      <alignment vertical="center"/>
      <protection locked="0"/>
    </xf>
    <xf numFmtId="178" fontId="5" fillId="3" borderId="12" xfId="0" applyNumberFormat="1" applyFont="1" applyFill="1" applyBorder="1" applyProtection="1">
      <alignment vertical="center"/>
      <protection locked="0"/>
    </xf>
    <xf numFmtId="0" fontId="1" fillId="0" borderId="29" xfId="0" applyFont="1" applyFill="1" applyBorder="1" applyAlignment="1">
      <alignment horizontal="right" vertical="center" wrapText="1"/>
    </xf>
    <xf numFmtId="0" fontId="0" fillId="0" borderId="44" xfId="0" applyBorder="1">
      <alignment vertical="center"/>
    </xf>
    <xf numFmtId="0" fontId="19" fillId="0" borderId="45" xfId="0" applyFont="1" applyBorder="1">
      <alignment vertical="center"/>
    </xf>
    <xf numFmtId="0" fontId="0" fillId="0" borderId="42" xfId="0" applyFill="1" applyBorder="1">
      <alignment vertical="center"/>
    </xf>
    <xf numFmtId="0" fontId="0" fillId="0" borderId="0" xfId="0" applyFill="1">
      <alignment vertical="center"/>
    </xf>
    <xf numFmtId="0" fontId="0" fillId="0" borderId="16" xfId="0" applyFill="1" applyBorder="1">
      <alignment vertical="center"/>
    </xf>
    <xf numFmtId="0" fontId="0" fillId="0" borderId="1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0" fillId="0" borderId="27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6" xfId="0" applyFont="1" applyBorder="1">
      <alignment vertical="center"/>
    </xf>
    <xf numFmtId="0" fontId="1" fillId="0" borderId="24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shrinkToFit="1"/>
    </xf>
    <xf numFmtId="0" fontId="0" fillId="0" borderId="39" xfId="0" applyFont="1" applyFill="1" applyBorder="1">
      <alignment vertical="center"/>
    </xf>
    <xf numFmtId="0" fontId="0" fillId="0" borderId="44" xfId="0" applyFont="1" applyFill="1" applyBorder="1">
      <alignment vertical="center"/>
    </xf>
    <xf numFmtId="0" fontId="0" fillId="0" borderId="40" xfId="0" applyFont="1" applyFill="1" applyBorder="1">
      <alignment vertical="center"/>
    </xf>
    <xf numFmtId="0" fontId="1" fillId="0" borderId="41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0" fillId="0" borderId="8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29" xfId="0" applyFont="1" applyFill="1" applyBorder="1">
      <alignment vertical="center"/>
    </xf>
    <xf numFmtId="0" fontId="1" fillId="0" borderId="23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right" vertical="center" wrapText="1"/>
    </xf>
    <xf numFmtId="0" fontId="0" fillId="0" borderId="47" xfId="0" applyFont="1" applyBorder="1">
      <alignment vertical="center"/>
    </xf>
    <xf numFmtId="0" fontId="0" fillId="0" borderId="48" xfId="0" applyFont="1" applyFill="1" applyBorder="1">
      <alignment vertical="center"/>
    </xf>
    <xf numFmtId="2" fontId="0" fillId="0" borderId="0" xfId="0" applyNumberFormat="1">
      <alignment vertical="center"/>
    </xf>
    <xf numFmtId="0" fontId="0" fillId="0" borderId="49" xfId="0" applyFont="1" applyFill="1" applyBorder="1">
      <alignment vertical="center"/>
    </xf>
    <xf numFmtId="176" fontId="0" fillId="6" borderId="0" xfId="0" applyNumberFormat="1" applyFill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5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345280</xdr:colOff>
      <xdr:row>3</xdr:row>
      <xdr:rowOff>99536</xdr:rowOff>
    </xdr:from>
    <xdr:ext cx="9354833" cy="541238"/>
    <xdr:sp macro="" textlink="">
      <xdr:nvSpPr>
        <xdr:cNvPr id="2" name="テキスト ボックス 1"/>
        <xdr:cNvSpPr txBox="1"/>
      </xdr:nvSpPr>
      <xdr:spPr>
        <a:xfrm>
          <a:off x="802480" y="613886"/>
          <a:ext cx="9354833" cy="541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400"/>
            <a:t>　松愛会健康マイチャレンジ</a:t>
          </a:r>
          <a:r>
            <a:rPr kumimoji="1" lang="en-US" altLang="ja-JP" sz="1400"/>
            <a:t>Ⅱ</a:t>
          </a:r>
          <a:r>
            <a:rPr kumimoji="1" lang="ja-JP" altLang="en-US" sz="1400"/>
            <a:t>への取組みの一環として、</a:t>
          </a:r>
        </a:p>
        <a:p>
          <a:pPr>
            <a:lnSpc>
              <a:spcPts val="1500"/>
            </a:lnSpc>
          </a:pPr>
          <a:r>
            <a:rPr kumimoji="1" lang="ja-JP" altLang="en-US" sz="1400"/>
            <a:t>本年度は、「健康ウォーキング　”薩摩・日向街道」”を実施いたします。</a:t>
          </a:r>
        </a:p>
      </xdr:txBody>
    </xdr:sp>
    <xdr:clientData/>
  </xdr:oneCellAnchor>
  <xdr:oneCellAnchor>
    <xdr:from>
      <xdr:col>0</xdr:col>
      <xdr:colOff>340180</xdr:colOff>
      <xdr:row>6</xdr:row>
      <xdr:rowOff>107146</xdr:rowOff>
    </xdr:from>
    <xdr:ext cx="9713025" cy="3538331"/>
    <xdr:sp macro="" textlink="">
      <xdr:nvSpPr>
        <xdr:cNvPr id="3" name="テキスト ボックス 2"/>
        <xdr:cNvSpPr txBox="1"/>
      </xdr:nvSpPr>
      <xdr:spPr>
        <a:xfrm>
          <a:off x="340180" y="1146237"/>
          <a:ext cx="9713025" cy="35383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１．期　　間　：　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７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年７月１日～２０１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２０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日までの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約１年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間　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２．推進方法　：　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８１９．２２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km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踏破を目指し、日常の生活習慣にウォーキングを取り入れチャレンジいただきます。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＊ウォーキングとして取組んだ実績を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「歩数・距離換算記録」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シートに記載し、歩行距離を算出します。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→ご自分の歩幅を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「歩数・距離換算記録」シート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の“歩幅”（右上の紫色）の所に、半角で入力ください。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通常ウォーキングの歩幅の目安は次のように言われています。歩幅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＝身長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)×0.37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→歩行距離は自動計算するようになっています。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「踏破進捗表」は自動で棒が伸びます。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　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＊尚、万歩計は各自で準備ください。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３．達成報告　：　踏破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されましたら、１回踏破ごとに、ご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報告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ください。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/>
          </a:r>
          <a:b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</a:b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取組み期間終了後、支部集計をして、報告いたし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＊１日１万歩を連続して歩かれた場合、約３カ月で踏破が可能です。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＊最終シートの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踏破報告書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にご記入の上、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久保田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までご返送ください。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最終締切：２０１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２０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４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.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使用方法　　①まず、「歩数・距離換算記録」シートに、氏名と、歩幅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単位：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cm)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を入力ください。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 　ご自分の歩幅がわからない場合は、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身長－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100)cm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を入力ください。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②歩いた歩数は、歩数計の歩数をそのまま入力いただくと（例：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12345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累計は自動的に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100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歩単位に四捨五入されます。（例：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12300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③「踏破進捗表」は、「歩数・距離換算記録」シートに記入いただくと、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自動的に棒が伸びるようになっています。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oneCellAnchor>
  <xdr:oneCellAnchor>
    <xdr:from>
      <xdr:col>1</xdr:col>
      <xdr:colOff>190500</xdr:colOff>
      <xdr:row>0</xdr:row>
      <xdr:rowOff>95256</xdr:rowOff>
    </xdr:from>
    <xdr:ext cx="9346406" cy="312958"/>
    <xdr:sp macro="" textlink="">
      <xdr:nvSpPr>
        <xdr:cNvPr id="4" name="テキスト ボックス 3"/>
        <xdr:cNvSpPr txBox="1"/>
      </xdr:nvSpPr>
      <xdr:spPr>
        <a:xfrm>
          <a:off x="647700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健康ウォーキング実施要領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0</xdr:row>
      <xdr:rowOff>95256</xdr:rowOff>
    </xdr:from>
    <xdr:ext cx="9346406" cy="312958"/>
    <xdr:sp macro="" textlink="">
      <xdr:nvSpPr>
        <xdr:cNvPr id="2" name="テキスト ボックス 1"/>
        <xdr:cNvSpPr txBox="1"/>
      </xdr:nvSpPr>
      <xdr:spPr>
        <a:xfrm>
          <a:off x="790575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「健康ウォーキング　”薩摩・日向街道”」</a:t>
          </a:r>
          <a:r>
            <a:rPr kumimoji="1" lang="ja-JP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踏破距離進捗状況</a:t>
          </a:r>
          <a:r>
            <a:rPr kumimoji="1" lang="en-US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</a:t>
          </a:r>
          <a:endParaRPr kumimoji="1" lang="ja-JP" altLang="en-US" sz="1400" b="1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27215</xdr:colOff>
      <xdr:row>4</xdr:row>
      <xdr:rowOff>136072</xdr:rowOff>
    </xdr:from>
    <xdr:to>
      <xdr:col>26</xdr:col>
      <xdr:colOff>0</xdr:colOff>
      <xdr:row>4</xdr:row>
      <xdr:rowOff>136072</xdr:rowOff>
    </xdr:to>
    <xdr:cxnSp macro="">
      <xdr:nvCxnSpPr>
        <xdr:cNvPr id="3" name="直線矢印コネクタ 2"/>
        <xdr:cNvCxnSpPr/>
      </xdr:nvCxnSpPr>
      <xdr:spPr>
        <a:xfrm>
          <a:off x="7542440" y="917122"/>
          <a:ext cx="97291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1030629kubota@leto.eo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23"/>
  <sheetViews>
    <sheetView topLeftCell="A4" zoomScale="110" zoomScaleNormal="110" zoomScaleSheetLayoutView="100" workbookViewId="0">
      <selection activeCell="C7" sqref="C7"/>
    </sheetView>
  </sheetViews>
  <sheetFormatPr defaultRowHeight="13.5" x14ac:dyDescent="0.15"/>
  <cols>
    <col min="1" max="1" width="6" customWidth="1"/>
    <col min="2" max="19" width="7.875" customWidth="1"/>
    <col min="20" max="20" width="7.375" customWidth="1"/>
  </cols>
  <sheetData>
    <row r="9" ht="6.6" customHeight="1" x14ac:dyDescent="0.15"/>
    <row r="16" ht="6.6" customHeight="1" x14ac:dyDescent="0.15"/>
    <row r="22" spans="1:20" ht="24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7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phoneticPr fontId="11"/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78"/>
  <sheetViews>
    <sheetView topLeftCell="A28" zoomScale="98" zoomScaleNormal="98" zoomScaleSheetLayoutView="100" workbookViewId="0">
      <selection activeCell="D45" sqref="D45"/>
    </sheetView>
  </sheetViews>
  <sheetFormatPr defaultRowHeight="13.5" x14ac:dyDescent="0.15"/>
  <cols>
    <col min="1" max="1" width="1.875" customWidth="1"/>
    <col min="2" max="2" width="6" customWidth="1"/>
    <col min="3" max="20" width="7.875" customWidth="1"/>
    <col min="21" max="21" width="7.375" customWidth="1"/>
  </cols>
  <sheetData>
    <row r="1" spans="2:23" ht="11.25" customHeight="1" x14ac:dyDescent="0.15"/>
    <row r="4" spans="2:23" x14ac:dyDescent="0.15">
      <c r="B4" s="1"/>
      <c r="C4" s="1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3" ht="17.100000000000001" customHeight="1" thickBot="1" x14ac:dyDescent="0.2">
      <c r="B5" s="47" t="s">
        <v>24</v>
      </c>
      <c r="S5" s="84"/>
    </row>
    <row r="6" spans="2:23" ht="17.100000000000001" customHeight="1" x14ac:dyDescent="0.15">
      <c r="B6" s="72" t="s">
        <v>33</v>
      </c>
      <c r="C6" s="95" t="s">
        <v>91</v>
      </c>
      <c r="D6" s="96" t="s">
        <v>39</v>
      </c>
      <c r="E6" s="96" t="s">
        <v>40</v>
      </c>
      <c r="F6" s="96" t="s">
        <v>41</v>
      </c>
      <c r="G6" s="96" t="s">
        <v>42</v>
      </c>
      <c r="H6" s="96" t="s">
        <v>43</v>
      </c>
      <c r="I6" s="96" t="s">
        <v>44</v>
      </c>
      <c r="J6" s="96" t="s">
        <v>45</v>
      </c>
      <c r="K6" s="96" t="s">
        <v>46</v>
      </c>
      <c r="L6" s="96" t="s">
        <v>47</v>
      </c>
      <c r="M6" s="96"/>
      <c r="N6" s="96" t="s">
        <v>48</v>
      </c>
      <c r="O6" s="96" t="s">
        <v>49</v>
      </c>
      <c r="P6" s="96"/>
      <c r="Q6" s="96" t="s">
        <v>50</v>
      </c>
      <c r="R6" s="96" t="s">
        <v>51</v>
      </c>
      <c r="S6" s="97"/>
      <c r="T6" s="98" t="s">
        <v>52</v>
      </c>
    </row>
    <row r="7" spans="2:23" ht="17.100000000000001" customHeight="1" x14ac:dyDescent="0.15">
      <c r="B7" s="73" t="s">
        <v>3</v>
      </c>
      <c r="C7" s="99" t="str">
        <f>IF(歩数・距離換算記録!$AL$59&gt;=D8,"=======","")</f>
        <v/>
      </c>
      <c r="D7" s="35" t="str">
        <f>IF(歩数・距離換算記録!$AL$59&gt;=D8,"=======","")</f>
        <v/>
      </c>
      <c r="E7" s="35" t="str">
        <f>IF(歩数・距離換算記録!$AL$59&gt;=E8,"=======","")</f>
        <v/>
      </c>
      <c r="F7" s="35" t="str">
        <f>IF(歩数・距離換算記録!$AL$59&gt;=F8,"=======","")</f>
        <v/>
      </c>
      <c r="G7" s="35" t="str">
        <f>IF(歩数・距離換算記録!$AL$59&gt;=G8,"=======","")</f>
        <v/>
      </c>
      <c r="H7" s="35" t="str">
        <f>IF(歩数・距離換算記録!$AL$59&gt;=H8,"=======","")</f>
        <v/>
      </c>
      <c r="I7" s="35" t="str">
        <f>IF(歩数・距離換算記録!$AL$59&gt;=I8,"=======","")</f>
        <v/>
      </c>
      <c r="J7" s="35" t="str">
        <f>IF(歩数・距離換算記録!$AL$59&gt;=J8,"=======","")</f>
        <v/>
      </c>
      <c r="K7" s="35" t="str">
        <f>IF(歩数・距離換算記録!$AL$59&gt;=K8,"=======","")</f>
        <v/>
      </c>
      <c r="L7" s="35" t="str">
        <f>IF(歩数・距離換算記録!$AL$59&gt;=L8,"=======","")</f>
        <v/>
      </c>
      <c r="M7" s="35" t="str">
        <f>IF(歩数・距離換算記録!$AL$59&gt;=M8,"=======","")</f>
        <v/>
      </c>
      <c r="N7" s="35" t="str">
        <f>IF(歩数・距離換算記録!$AL$59&gt;=N8,"=======","")</f>
        <v/>
      </c>
      <c r="O7" s="35" t="str">
        <f>IF(歩数・距離換算記録!$AL$59&gt;=O8,"=======","")</f>
        <v/>
      </c>
      <c r="P7" s="35" t="str">
        <f>IF(歩数・距離換算記録!$AL$59&gt;=P8,"=======","")</f>
        <v/>
      </c>
      <c r="Q7" s="35" t="str">
        <f>IF(歩数・距離換算記録!$AL$59&gt;=Q8,"=======","")</f>
        <v/>
      </c>
      <c r="R7" s="35" t="str">
        <f>IF(歩数・距離換算記録!$AL$59&gt;=R8,"=======","")</f>
        <v/>
      </c>
      <c r="S7" s="37" t="str">
        <f>IF(歩数・距離換算記録!$AL$59&gt;=S8,"=======","")</f>
        <v/>
      </c>
      <c r="T7" s="36" t="str">
        <f>IF(歩数・距離換算記録!$AL$59&gt;=T8,"=======","")</f>
        <v/>
      </c>
    </row>
    <row r="8" spans="2:23" ht="17.100000000000001" customHeight="1" x14ac:dyDescent="0.15">
      <c r="B8" s="73" t="s">
        <v>2</v>
      </c>
      <c r="C8" s="99" t="s">
        <v>31</v>
      </c>
      <c r="D8" s="35">
        <v>12</v>
      </c>
      <c r="E8" s="35">
        <v>24.6</v>
      </c>
      <c r="F8" s="35">
        <v>43.7</v>
      </c>
      <c r="G8" s="35">
        <v>55.3</v>
      </c>
      <c r="H8" s="35">
        <v>67.099999999999994</v>
      </c>
      <c r="I8" s="35">
        <v>71.930000000000007</v>
      </c>
      <c r="J8" s="35">
        <v>79.819999999999993</v>
      </c>
      <c r="K8" s="35">
        <v>87.97</v>
      </c>
      <c r="L8" s="35">
        <v>107.37</v>
      </c>
      <c r="M8" s="35">
        <v>110</v>
      </c>
      <c r="N8" s="35">
        <v>120.97</v>
      </c>
      <c r="O8" s="35">
        <v>138.16999999999999</v>
      </c>
      <c r="P8" s="35">
        <v>150</v>
      </c>
      <c r="Q8" s="35">
        <v>164.87</v>
      </c>
      <c r="R8" s="35">
        <v>172.27</v>
      </c>
      <c r="S8" s="37">
        <v>180</v>
      </c>
      <c r="T8" s="36">
        <v>201.57</v>
      </c>
    </row>
    <row r="9" spans="2:23" ht="17.100000000000001" customHeight="1" thickBot="1" x14ac:dyDescent="0.2">
      <c r="B9" s="85" t="s">
        <v>35</v>
      </c>
      <c r="C9" s="100"/>
      <c r="D9" s="101"/>
      <c r="E9" s="101"/>
      <c r="F9" s="101"/>
      <c r="G9" s="102">
        <v>50</v>
      </c>
      <c r="H9" s="102"/>
      <c r="I9" s="103"/>
      <c r="J9" s="103"/>
      <c r="K9" s="102"/>
      <c r="L9" s="101">
        <v>100</v>
      </c>
      <c r="M9" s="102"/>
      <c r="N9" s="102"/>
      <c r="O9" s="102"/>
      <c r="P9" s="102"/>
      <c r="Q9" s="102"/>
      <c r="R9" s="102"/>
      <c r="S9" s="102"/>
      <c r="T9" s="104">
        <v>201.57</v>
      </c>
    </row>
    <row r="10" spans="2:23" ht="17.100000000000001" customHeight="1" x14ac:dyDescent="0.15">
      <c r="B10" s="86" t="s">
        <v>33</v>
      </c>
      <c r="C10" s="96" t="s">
        <v>53</v>
      </c>
      <c r="D10" s="105"/>
      <c r="E10" s="106" t="s">
        <v>54</v>
      </c>
      <c r="F10" s="96" t="s">
        <v>55</v>
      </c>
      <c r="G10" s="105"/>
      <c r="H10" s="106" t="s">
        <v>56</v>
      </c>
      <c r="I10" s="105"/>
      <c r="J10" s="106" t="s">
        <v>57</v>
      </c>
      <c r="K10" s="107"/>
      <c r="L10" s="124" t="s">
        <v>58</v>
      </c>
      <c r="M10" s="106" t="s">
        <v>59</v>
      </c>
      <c r="N10" s="124" t="s">
        <v>60</v>
      </c>
      <c r="O10" s="106" t="s">
        <v>61</v>
      </c>
      <c r="P10" s="106" t="s">
        <v>62</v>
      </c>
      <c r="Q10" s="106" t="s">
        <v>63</v>
      </c>
      <c r="R10" s="125" t="s">
        <v>64</v>
      </c>
      <c r="S10" s="106" t="s">
        <v>65</v>
      </c>
      <c r="T10" s="120" t="s">
        <v>66</v>
      </c>
      <c r="U10" s="87"/>
      <c r="V10" s="87"/>
      <c r="W10" s="87"/>
    </row>
    <row r="11" spans="2:23" ht="17.100000000000001" customHeight="1" x14ac:dyDescent="0.15">
      <c r="B11" s="88" t="s">
        <v>3</v>
      </c>
      <c r="C11" s="35" t="str">
        <f>IF(歩数・距離換算記録!$AL$59&gt;=C12,"=======","")</f>
        <v/>
      </c>
      <c r="D11" s="89" t="str">
        <f>IF(歩数・距離換算記録!$AL$59&gt;=D12,"=======","")</f>
        <v/>
      </c>
      <c r="E11" s="38" t="str">
        <f>IF(歩数・距離換算記録!$AL$59&gt;=E12,"=======","")</f>
        <v/>
      </c>
      <c r="F11" s="37" t="str">
        <f>IF(歩数・距離換算記録!$AL$59&gt;=F12,"=======","")</f>
        <v/>
      </c>
      <c r="G11" s="35" t="str">
        <f>IF(歩数・距離換算記録!$AL$59&gt;=G12,"=======","")</f>
        <v/>
      </c>
      <c r="H11" s="35" t="str">
        <f>IF(歩数・距離換算記録!$AL$59&gt;=H12,"=======","")</f>
        <v/>
      </c>
      <c r="I11" s="35" t="str">
        <f>IF(歩数・距離換算記録!$AL$59&gt;=I12,"=======","")</f>
        <v/>
      </c>
      <c r="J11" s="74" t="str">
        <f>IF(歩数・距離換算記録!$AL$59&gt;=J12,"=======","")</f>
        <v/>
      </c>
      <c r="K11" s="35" t="str">
        <f>IF(歩数・距離換算記録!$AL$59&gt;=K12,"=======","")</f>
        <v/>
      </c>
      <c r="L11" s="35" t="str">
        <f>IF(歩数・距離換算記録!$AL$59&gt;=L12,"=======","")</f>
        <v/>
      </c>
      <c r="M11" s="35" t="str">
        <f>IF(歩数・距離換算記録!$AL$59&gt;=M12,"=======","")</f>
        <v/>
      </c>
      <c r="N11" s="35" t="str">
        <f>IF(歩数・距離換算記録!$AL$59&gt;=N12,"=======","")</f>
        <v/>
      </c>
      <c r="O11" s="35" t="str">
        <f>IF(歩数・距離換算記録!$AL$59&gt;=O12,"=======","")</f>
        <v/>
      </c>
      <c r="P11" s="35" t="str">
        <f>IF(歩数・距離換算記録!$AL$59&gt;=P12,"=======","")</f>
        <v/>
      </c>
      <c r="Q11" s="89" t="str">
        <f>IF(歩数・距離換算記録!$AL$59&gt;=Q12,"=======","")</f>
        <v/>
      </c>
      <c r="R11" s="74" t="str">
        <f>IF(歩数・距離換算記録!$AL$59&gt;=R12,"=======","")</f>
        <v/>
      </c>
      <c r="S11" s="35" t="str">
        <f>IF(歩数・距離換算記録!$AL$59&gt;=S12,"=======","")</f>
        <v/>
      </c>
      <c r="T11" s="83" t="str">
        <f>IF(歩数・距離換算記録!$AL$59&gt;=T12,"=======","")</f>
        <v/>
      </c>
      <c r="U11" s="87"/>
      <c r="V11" s="87"/>
      <c r="W11" s="87"/>
    </row>
    <row r="12" spans="2:23" ht="17.100000000000001" customHeight="1" x14ac:dyDescent="0.15">
      <c r="B12" s="88" t="s">
        <v>2</v>
      </c>
      <c r="C12" s="35">
        <v>209.51</v>
      </c>
      <c r="D12" s="35">
        <v>220</v>
      </c>
      <c r="E12" s="89">
        <v>224.11</v>
      </c>
      <c r="F12" s="37">
        <v>233.64</v>
      </c>
      <c r="G12" s="35">
        <v>240</v>
      </c>
      <c r="H12" s="35">
        <v>255.94</v>
      </c>
      <c r="I12" s="35">
        <v>260</v>
      </c>
      <c r="J12" s="74">
        <v>272.14</v>
      </c>
      <c r="K12" s="35">
        <v>280</v>
      </c>
      <c r="L12" s="35">
        <v>291.44</v>
      </c>
      <c r="M12" s="35">
        <v>321.94</v>
      </c>
      <c r="N12" s="35">
        <v>334.64</v>
      </c>
      <c r="O12" s="35">
        <v>339.74</v>
      </c>
      <c r="P12" s="35">
        <v>373.48</v>
      </c>
      <c r="Q12" s="89">
        <v>388.08</v>
      </c>
      <c r="R12" s="37">
        <v>391.55</v>
      </c>
      <c r="S12" s="35">
        <v>396.05</v>
      </c>
      <c r="T12" s="83">
        <v>406.55</v>
      </c>
      <c r="U12" s="87"/>
      <c r="V12" s="87"/>
      <c r="W12" s="87"/>
    </row>
    <row r="13" spans="2:23" ht="17.100000000000001" customHeight="1" thickBot="1" x14ac:dyDescent="0.2">
      <c r="B13" s="90" t="s">
        <v>35</v>
      </c>
      <c r="C13" s="109"/>
      <c r="D13" s="109"/>
      <c r="E13" s="109"/>
      <c r="F13" s="110"/>
      <c r="G13" s="110"/>
      <c r="H13" s="110">
        <v>250</v>
      </c>
      <c r="I13" s="110"/>
      <c r="J13" s="110"/>
      <c r="K13" s="110"/>
      <c r="L13" s="110">
        <v>300</v>
      </c>
      <c r="M13" s="110"/>
      <c r="N13" s="110"/>
      <c r="O13" s="110"/>
      <c r="P13" s="110"/>
      <c r="Q13" s="110"/>
      <c r="R13" s="110"/>
      <c r="S13" s="110"/>
      <c r="T13" s="111">
        <v>406.55</v>
      </c>
      <c r="U13" s="87"/>
      <c r="V13" s="87"/>
      <c r="W13" s="87"/>
    </row>
    <row r="14" spans="2:23" ht="17.100000000000001" customHeight="1" x14ac:dyDescent="0.15">
      <c r="B14" s="86" t="s">
        <v>33</v>
      </c>
      <c r="C14" s="112"/>
      <c r="D14" s="113"/>
      <c r="E14" s="106" t="s">
        <v>67</v>
      </c>
      <c r="F14" s="106" t="s">
        <v>68</v>
      </c>
      <c r="G14" s="105"/>
      <c r="H14" s="106" t="s">
        <v>69</v>
      </c>
      <c r="I14" s="106" t="s">
        <v>70</v>
      </c>
      <c r="J14" s="106" t="s">
        <v>71</v>
      </c>
      <c r="K14" s="105"/>
      <c r="L14" s="106" t="s">
        <v>72</v>
      </c>
      <c r="M14" s="106"/>
      <c r="N14" s="106"/>
      <c r="O14" s="105"/>
      <c r="P14" s="106" t="s">
        <v>73</v>
      </c>
      <c r="Q14" s="105"/>
      <c r="R14" s="105"/>
      <c r="S14" s="106"/>
      <c r="T14" s="108" t="s">
        <v>74</v>
      </c>
      <c r="U14" s="87"/>
      <c r="V14" s="87"/>
      <c r="W14" s="87"/>
    </row>
    <row r="15" spans="2:23" ht="17.100000000000001" customHeight="1" x14ac:dyDescent="0.15">
      <c r="B15" s="88" t="s">
        <v>3</v>
      </c>
      <c r="C15" s="35" t="str">
        <f>IF(歩数・距離換算記録!$AL$59&gt;=C16,"=======","")</f>
        <v/>
      </c>
      <c r="D15" s="89" t="str">
        <f>IF(歩数・距離換算記録!$AL$59&gt;=D16,"=======","")</f>
        <v/>
      </c>
      <c r="E15" s="38" t="str">
        <f>IF(歩数・距離換算記録!$AL$59&gt;=E16,"=======","")</f>
        <v/>
      </c>
      <c r="F15" s="37" t="str">
        <f>IF(歩数・距離換算記録!$AL$59&gt;=F16,"=======","")</f>
        <v/>
      </c>
      <c r="G15" s="35" t="str">
        <f>IF(歩数・距離換算記録!$AL$59&gt;=G16,"=======","")</f>
        <v/>
      </c>
      <c r="H15" s="35" t="str">
        <f>IF(歩数・距離換算記録!$AL$59&gt;=H16,"=======","")</f>
        <v/>
      </c>
      <c r="I15" s="35" t="str">
        <f>IF(歩数・距離換算記録!$AL$59&gt;=I16,"=======","")</f>
        <v/>
      </c>
      <c r="J15" s="74" t="str">
        <f>IF(歩数・距離換算記録!$AL$59&gt;=J16,"=======","")</f>
        <v/>
      </c>
      <c r="K15" s="35" t="str">
        <f>IF(歩数・距離換算記録!$AL$59&gt;=K16,"=======","")</f>
        <v/>
      </c>
      <c r="L15" s="35" t="str">
        <f>IF(歩数・距離換算記録!$AL$59&gt;=L16,"=======","")</f>
        <v/>
      </c>
      <c r="M15" s="35" t="str">
        <f>IF(歩数・距離換算記録!$AL$59&gt;=M16,"=======","")</f>
        <v/>
      </c>
      <c r="N15" s="35" t="str">
        <f>IF(歩数・距離換算記録!$AL$59&gt;=N16,"=======","")</f>
        <v/>
      </c>
      <c r="O15" s="35" t="str">
        <f>IF(歩数・距離換算記録!$AL$59&gt;=O16,"=======","")</f>
        <v/>
      </c>
      <c r="P15" s="35" t="str">
        <f>IF(歩数・距離換算記録!$AL$59&gt;=P16,"=======","")</f>
        <v/>
      </c>
      <c r="Q15" s="35" t="str">
        <f>IF(歩数・距離換算記録!$AL$59&gt;=Q16,"=======","")</f>
        <v/>
      </c>
      <c r="R15" s="35" t="str">
        <f>IF(歩数・距離換算記録!$AL$59&gt;=R16,"=======","")</f>
        <v/>
      </c>
      <c r="S15" s="89" t="str">
        <f>IF(歩数・距離換算記録!$AL$59&gt;=S16,"=======","")</f>
        <v/>
      </c>
      <c r="T15" s="83" t="str">
        <f>IF(歩数・距離換算記録!$AL$59&gt;=T16,"=======","")</f>
        <v/>
      </c>
      <c r="U15" s="87"/>
      <c r="V15" s="87"/>
      <c r="W15" s="87"/>
    </row>
    <row r="16" spans="2:23" ht="17.100000000000001" customHeight="1" x14ac:dyDescent="0.15">
      <c r="B16" s="88" t="s">
        <v>2</v>
      </c>
      <c r="C16" s="38">
        <v>420</v>
      </c>
      <c r="D16" s="37">
        <v>430</v>
      </c>
      <c r="E16" s="89">
        <v>449.15</v>
      </c>
      <c r="F16" s="38">
        <v>465.15</v>
      </c>
      <c r="G16" s="35">
        <v>480</v>
      </c>
      <c r="H16" s="89">
        <v>490.15</v>
      </c>
      <c r="I16" s="35">
        <v>512.95000000000005</v>
      </c>
      <c r="J16" s="35">
        <v>526.65</v>
      </c>
      <c r="K16" s="35">
        <v>540</v>
      </c>
      <c r="L16" s="35">
        <v>552.75</v>
      </c>
      <c r="M16" s="35">
        <v>560</v>
      </c>
      <c r="N16" s="35">
        <v>570</v>
      </c>
      <c r="O16" s="35">
        <v>580</v>
      </c>
      <c r="P16" s="35">
        <v>586.75</v>
      </c>
      <c r="Q16" s="35">
        <v>590</v>
      </c>
      <c r="R16" s="35">
        <v>600</v>
      </c>
      <c r="S16" s="37">
        <v>610</v>
      </c>
      <c r="T16" s="36">
        <v>625.54999999999995</v>
      </c>
      <c r="U16" s="87"/>
      <c r="V16" s="87"/>
      <c r="W16" s="87"/>
    </row>
    <row r="17" spans="2:23" ht="17.100000000000001" customHeight="1" thickBot="1" x14ac:dyDescent="0.2">
      <c r="B17" s="90" t="s">
        <v>35</v>
      </c>
      <c r="C17" s="102"/>
      <c r="D17" s="114"/>
      <c r="E17" s="115">
        <v>450</v>
      </c>
      <c r="F17" s="102"/>
      <c r="G17" s="116"/>
      <c r="H17" s="102"/>
      <c r="I17" s="116"/>
      <c r="J17" s="102"/>
      <c r="K17" s="102"/>
      <c r="L17" s="102">
        <v>550</v>
      </c>
      <c r="M17" s="102"/>
      <c r="N17" s="102"/>
      <c r="O17" s="102"/>
      <c r="P17" s="102"/>
      <c r="Q17" s="102"/>
      <c r="R17" s="102">
        <v>600</v>
      </c>
      <c r="S17" s="115"/>
      <c r="T17" s="117">
        <v>625.54999999999995</v>
      </c>
      <c r="U17" s="87"/>
      <c r="V17" s="87"/>
      <c r="W17" s="87"/>
    </row>
    <row r="18" spans="2:23" ht="17.100000000000001" customHeight="1" x14ac:dyDescent="0.15">
      <c r="B18" s="86" t="s">
        <v>33</v>
      </c>
      <c r="C18" s="112"/>
      <c r="D18" s="106"/>
      <c r="E18" s="125" t="s">
        <v>75</v>
      </c>
      <c r="F18" s="105"/>
      <c r="G18" s="118" t="s">
        <v>76</v>
      </c>
      <c r="H18" s="118"/>
      <c r="I18" s="119" t="s">
        <v>77</v>
      </c>
      <c r="J18" s="119"/>
      <c r="K18" s="119" t="s">
        <v>78</v>
      </c>
      <c r="L18" s="118"/>
      <c r="M18" s="119" t="s">
        <v>79</v>
      </c>
      <c r="N18" s="119" t="s">
        <v>80</v>
      </c>
      <c r="O18" s="119" t="s">
        <v>81</v>
      </c>
      <c r="P18" s="119" t="s">
        <v>82</v>
      </c>
      <c r="Q18" s="119"/>
      <c r="R18" s="118"/>
      <c r="S18" s="105"/>
      <c r="T18" s="120" t="s">
        <v>92</v>
      </c>
      <c r="U18" s="87"/>
      <c r="V18" s="87"/>
      <c r="W18" s="87"/>
    </row>
    <row r="19" spans="2:23" ht="17.100000000000001" customHeight="1" x14ac:dyDescent="0.15">
      <c r="B19" s="88" t="s">
        <v>3</v>
      </c>
      <c r="C19" s="35" t="str">
        <f>IF(歩数・距離換算記録!$AL$59&gt;=C20,"=======","")</f>
        <v/>
      </c>
      <c r="D19" s="89" t="str">
        <f>IF(歩数・距離換算記録!$AL$59&gt;=D20,"=======","")</f>
        <v/>
      </c>
      <c r="E19" s="38" t="str">
        <f>IF(歩数・距離換算記録!$AL$59&gt;=E20,"=======","")</f>
        <v/>
      </c>
      <c r="F19" s="37" t="str">
        <f>IF(歩数・距離換算記録!$AL$59&gt;=F20,"=======","")</f>
        <v/>
      </c>
      <c r="G19" s="35" t="str">
        <f>IF(歩数・距離換算記録!$AL$59&gt;=G20,"=======","")</f>
        <v/>
      </c>
      <c r="H19" s="35" t="str">
        <f>IF(歩数・距離換算記録!$AL$59&gt;=H20,"=======","")</f>
        <v/>
      </c>
      <c r="I19" s="74" t="str">
        <f>IF(歩数・距離換算記録!$AL$59&gt;=I20,"=======","")</f>
        <v/>
      </c>
      <c r="J19" s="74" t="str">
        <f>IF(歩数・距離換算記録!$AL$59&gt;=J20,"=======","")</f>
        <v/>
      </c>
      <c r="K19" s="35" t="str">
        <f>IF(歩数・距離換算記録!$AL$59&gt;=K20,"=======","")</f>
        <v/>
      </c>
      <c r="L19" s="35" t="str">
        <f>IF(歩数・距離換算記録!$AL$59&gt;=L20,"=======","")</f>
        <v/>
      </c>
      <c r="M19" s="35" t="str">
        <f>IF(歩数・距離換算記録!$AL$59&gt;=M20,"=======","")</f>
        <v/>
      </c>
      <c r="N19" s="35" t="str">
        <f>IF(歩数・距離換算記録!$AL$59&gt;=N20,"=======","")</f>
        <v/>
      </c>
      <c r="O19" s="35" t="str">
        <f>IF(歩数・距離換算記録!$AL$59&gt;=O20,"=======","")</f>
        <v/>
      </c>
      <c r="P19" s="35" t="str">
        <f>IF(歩数・距離換算記録!$AL$59&gt;=P20,"=======","")</f>
        <v/>
      </c>
      <c r="Q19" s="35" t="str">
        <f>IF(歩数・距離換算記録!$AL$59&gt;=Q20,"=======","")</f>
        <v/>
      </c>
      <c r="R19" s="35" t="str">
        <f>IF(歩数・距離換算記録!$AL$59&gt;=R20,"=======","")</f>
        <v/>
      </c>
      <c r="S19" s="89" t="str">
        <f>IF(歩数・距離換算記録!$AL$59&gt;=S20,"=======","")</f>
        <v/>
      </c>
      <c r="T19" s="83" t="str">
        <f>IF(歩数・距離換算記録!$AL$59&gt;=T20,"=======","")</f>
        <v/>
      </c>
      <c r="U19" s="87"/>
      <c r="V19" s="87"/>
      <c r="W19" s="87"/>
    </row>
    <row r="20" spans="2:23" ht="17.100000000000001" customHeight="1" x14ac:dyDescent="0.15">
      <c r="B20" s="88" t="s">
        <v>2</v>
      </c>
      <c r="C20" s="38">
        <v>630</v>
      </c>
      <c r="D20" s="35">
        <v>640</v>
      </c>
      <c r="E20" s="37">
        <v>651.15</v>
      </c>
      <c r="F20" s="89">
        <v>660</v>
      </c>
      <c r="G20" s="38">
        <v>672.55</v>
      </c>
      <c r="H20" s="35">
        <v>690</v>
      </c>
      <c r="I20" s="35">
        <v>701.75</v>
      </c>
      <c r="J20" s="35">
        <v>710</v>
      </c>
      <c r="K20" s="35">
        <v>715.65</v>
      </c>
      <c r="L20" s="35">
        <v>720</v>
      </c>
      <c r="M20" s="35">
        <v>734.35</v>
      </c>
      <c r="N20" s="35">
        <v>744.24</v>
      </c>
      <c r="O20" s="35">
        <v>753.22</v>
      </c>
      <c r="P20" s="35">
        <v>768.62</v>
      </c>
      <c r="Q20" s="35">
        <v>780</v>
      </c>
      <c r="R20" s="35">
        <v>790</v>
      </c>
      <c r="S20" s="37">
        <v>800</v>
      </c>
      <c r="T20" s="91">
        <v>819.22</v>
      </c>
      <c r="U20" s="93"/>
      <c r="V20" s="87"/>
      <c r="W20" s="87"/>
    </row>
    <row r="21" spans="2:23" ht="17.100000000000001" customHeight="1" thickBot="1" x14ac:dyDescent="0.2">
      <c r="B21" s="90" t="s">
        <v>35</v>
      </c>
      <c r="C21" s="109"/>
      <c r="D21" s="109"/>
      <c r="E21" s="109">
        <v>650</v>
      </c>
      <c r="F21" s="109"/>
      <c r="G21" s="109"/>
      <c r="H21" s="109"/>
      <c r="I21" s="109">
        <v>700</v>
      </c>
      <c r="J21" s="109"/>
      <c r="K21" s="109"/>
      <c r="L21" s="109"/>
      <c r="M21" s="109"/>
      <c r="N21" s="109"/>
      <c r="O21" s="109">
        <v>750</v>
      </c>
      <c r="P21" s="109"/>
      <c r="Q21" s="109"/>
      <c r="R21" s="121"/>
      <c r="S21" s="121"/>
      <c r="T21" s="111" t="s">
        <v>38</v>
      </c>
      <c r="U21" s="87"/>
      <c r="V21" s="87"/>
      <c r="W21" s="87"/>
    </row>
    <row r="22" spans="2:23" ht="17.100000000000001" customHeight="1" x14ac:dyDescent="0.15">
      <c r="B22" s="87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7"/>
      <c r="V22" s="87"/>
      <c r="W22" s="87"/>
    </row>
    <row r="23" spans="2:23" ht="17.100000000000001" customHeight="1" thickBot="1" x14ac:dyDescent="0.2">
      <c r="B23" s="92" t="s">
        <v>25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7"/>
      <c r="V23" s="87"/>
      <c r="W23" s="87"/>
    </row>
    <row r="24" spans="2:23" ht="17.100000000000001" customHeight="1" x14ac:dyDescent="0.15">
      <c r="B24" s="86" t="s">
        <v>33</v>
      </c>
      <c r="C24" s="95" t="s">
        <v>92</v>
      </c>
      <c r="D24" s="96" t="s">
        <v>39</v>
      </c>
      <c r="E24" s="96" t="s">
        <v>40</v>
      </c>
      <c r="F24" s="96" t="s">
        <v>41</v>
      </c>
      <c r="G24" s="96" t="s">
        <v>42</v>
      </c>
      <c r="H24" s="96" t="s">
        <v>43</v>
      </c>
      <c r="I24" s="96" t="s">
        <v>44</v>
      </c>
      <c r="J24" s="96" t="s">
        <v>45</v>
      </c>
      <c r="K24" s="96" t="s">
        <v>46</v>
      </c>
      <c r="L24" s="96" t="s">
        <v>47</v>
      </c>
      <c r="M24" s="96"/>
      <c r="N24" s="96" t="s">
        <v>48</v>
      </c>
      <c r="O24" s="96" t="s">
        <v>49</v>
      </c>
      <c r="P24" s="96"/>
      <c r="Q24" s="96" t="s">
        <v>50</v>
      </c>
      <c r="R24" s="96" t="s">
        <v>51</v>
      </c>
      <c r="S24" s="96"/>
      <c r="T24" s="98" t="s">
        <v>52</v>
      </c>
      <c r="U24" s="87"/>
      <c r="V24" s="87"/>
      <c r="W24" s="87"/>
    </row>
    <row r="25" spans="2:23" ht="17.100000000000001" customHeight="1" x14ac:dyDescent="0.15">
      <c r="B25" s="88" t="s">
        <v>3</v>
      </c>
      <c r="C25" s="126" t="str">
        <f>IF(歩数・距離換算記録!$AL$59&gt;=819.22,"=======","")</f>
        <v/>
      </c>
      <c r="D25" s="89" t="str">
        <f>IF(歩数・距離換算記録!$AL$59&gt;=D26+819.22,"=======","")</f>
        <v/>
      </c>
      <c r="E25" s="89" t="str">
        <f>IF(歩数・距離換算記録!$AL$59&gt;=E26+819.22,"=======","")</f>
        <v/>
      </c>
      <c r="F25" s="89" t="str">
        <f>IF(歩数・距離換算記録!$AL$59&gt;=F26+819.22,"=======","")</f>
        <v/>
      </c>
      <c r="G25" s="89" t="str">
        <f>IF(歩数・距離換算記録!$AL$59&gt;=G26+819.22,"=======","")</f>
        <v/>
      </c>
      <c r="H25" s="89" t="str">
        <f>IF(歩数・距離換算記録!$AL$59&gt;=H26+819.22,"=======","")</f>
        <v/>
      </c>
      <c r="I25" s="89" t="str">
        <f>IF(歩数・距離換算記録!$AL$59&gt;=I26+819.22,"=======","")</f>
        <v/>
      </c>
      <c r="J25" s="89" t="str">
        <f>IF(歩数・距離換算記録!$AL$59&gt;=J26+819.22,"=======","")</f>
        <v/>
      </c>
      <c r="K25" s="89" t="str">
        <f>IF(歩数・距離換算記録!$AL$59&gt;=K26+819.22,"=======","")</f>
        <v/>
      </c>
      <c r="L25" s="89" t="str">
        <f>IF(歩数・距離換算記録!$AL$59&gt;=L26+819.22,"=======","")</f>
        <v/>
      </c>
      <c r="M25" s="89" t="str">
        <f>IF(歩数・距離換算記録!$AL$59&gt;=M26+819.22,"=======","")</f>
        <v/>
      </c>
      <c r="N25" s="89" t="str">
        <f>IF(歩数・距離換算記録!$AL$59&gt;=N26+819.22,"=======","")</f>
        <v/>
      </c>
      <c r="O25" s="89" t="str">
        <f>IF(歩数・距離換算記録!$AL$59&gt;=O26+819.22,"=======","")</f>
        <v/>
      </c>
      <c r="P25" s="89" t="str">
        <f>IF(歩数・距離換算記録!$AL$59&gt;=P26+819.22,"=======","")</f>
        <v/>
      </c>
      <c r="Q25" s="89" t="str">
        <f>IF(歩数・距離換算記録!$AL$59&gt;=Q26+819.22,"=======","")</f>
        <v/>
      </c>
      <c r="R25" s="89" t="str">
        <f>IF(歩数・距離換算記録!$AL$59&gt;=R26+819.22,"=======","")</f>
        <v/>
      </c>
      <c r="S25" s="89" t="str">
        <f>IF(歩数・距離換算記録!$AL$59&gt;=S26+819.22,"=======","")</f>
        <v/>
      </c>
      <c r="T25" s="91" t="str">
        <f>IF(歩数・距離換算記録!$AL$59&gt;=T26+819.22,"=======","")</f>
        <v/>
      </c>
      <c r="U25" s="87"/>
      <c r="V25" s="87"/>
      <c r="W25" s="87"/>
    </row>
    <row r="26" spans="2:23" ht="17.100000000000001" customHeight="1" x14ac:dyDescent="0.15">
      <c r="B26" s="88" t="s">
        <v>2</v>
      </c>
      <c r="C26" s="127" t="s">
        <v>93</v>
      </c>
      <c r="D26" s="35">
        <v>12</v>
      </c>
      <c r="E26" s="35">
        <v>24.6</v>
      </c>
      <c r="F26" s="35">
        <v>43.7</v>
      </c>
      <c r="G26" s="35">
        <v>55.3</v>
      </c>
      <c r="H26" s="35">
        <v>67.099999999999994</v>
      </c>
      <c r="I26" s="35">
        <v>71.930000000000007</v>
      </c>
      <c r="J26" s="35">
        <v>79.819999999999993</v>
      </c>
      <c r="K26" s="35">
        <v>87.97</v>
      </c>
      <c r="L26" s="35">
        <v>107.37</v>
      </c>
      <c r="M26" s="35">
        <v>110</v>
      </c>
      <c r="N26" s="35">
        <v>120.97</v>
      </c>
      <c r="O26" s="35">
        <v>138.16999999999999</v>
      </c>
      <c r="P26" s="35">
        <v>150</v>
      </c>
      <c r="Q26" s="35">
        <v>164.87</v>
      </c>
      <c r="R26" s="35">
        <v>172.27</v>
      </c>
      <c r="S26" s="37">
        <v>180</v>
      </c>
      <c r="T26" s="36">
        <v>201.57</v>
      </c>
      <c r="U26" s="87"/>
      <c r="V26" s="87"/>
      <c r="W26" s="87"/>
    </row>
    <row r="27" spans="2:23" ht="17.100000000000001" customHeight="1" thickBot="1" x14ac:dyDescent="0.2">
      <c r="B27" s="90" t="s">
        <v>35</v>
      </c>
      <c r="C27" s="128"/>
      <c r="D27" s="122">
        <f>T20+D26</f>
        <v>831.22</v>
      </c>
      <c r="E27" s="122">
        <f>T20+E26</f>
        <v>843.82</v>
      </c>
      <c r="F27" s="122">
        <f>T20+F26</f>
        <v>862.92000000000007</v>
      </c>
      <c r="G27" s="122">
        <f>T20+G26</f>
        <v>874.52</v>
      </c>
      <c r="H27" s="122">
        <f>T20+H26</f>
        <v>886.32</v>
      </c>
      <c r="I27" s="122">
        <f>T20+I26</f>
        <v>891.15000000000009</v>
      </c>
      <c r="J27" s="122">
        <f>T20+J26</f>
        <v>899.04</v>
      </c>
      <c r="K27" s="122">
        <f>T20+K26</f>
        <v>907.19</v>
      </c>
      <c r="L27" s="122">
        <f>T20+L26</f>
        <v>926.59</v>
      </c>
      <c r="M27" s="122"/>
      <c r="N27" s="110">
        <f>T20+N26</f>
        <v>940.19</v>
      </c>
      <c r="O27" s="110">
        <f>T20+O26</f>
        <v>957.39</v>
      </c>
      <c r="P27" s="110"/>
      <c r="Q27" s="110">
        <f>T20+Q26</f>
        <v>984.09</v>
      </c>
      <c r="R27" s="110">
        <f>T20+R26</f>
        <v>991.49</v>
      </c>
      <c r="S27" s="110"/>
      <c r="T27" s="111">
        <f>T20+T26</f>
        <v>1020.79</v>
      </c>
      <c r="U27" s="87"/>
      <c r="V27" s="87"/>
      <c r="W27" s="87"/>
    </row>
    <row r="28" spans="2:23" ht="17.100000000000001" customHeight="1" x14ac:dyDescent="0.15">
      <c r="B28" s="86" t="s">
        <v>33</v>
      </c>
      <c r="C28" s="96" t="s">
        <v>53</v>
      </c>
      <c r="D28" s="105"/>
      <c r="E28" s="106" t="s">
        <v>54</v>
      </c>
      <c r="F28" s="96" t="s">
        <v>55</v>
      </c>
      <c r="G28" s="105"/>
      <c r="H28" s="106" t="s">
        <v>56</v>
      </c>
      <c r="I28" s="105"/>
      <c r="J28" s="106" t="s">
        <v>57</v>
      </c>
      <c r="K28" s="107"/>
      <c r="L28" s="124" t="s">
        <v>58</v>
      </c>
      <c r="M28" s="106" t="s">
        <v>59</v>
      </c>
      <c r="N28" s="124" t="s">
        <v>60</v>
      </c>
      <c r="O28" s="106" t="s">
        <v>61</v>
      </c>
      <c r="P28" s="106" t="s">
        <v>62</v>
      </c>
      <c r="Q28" s="106" t="s">
        <v>63</v>
      </c>
      <c r="R28" s="125" t="s">
        <v>64</v>
      </c>
      <c r="S28" s="106" t="s">
        <v>65</v>
      </c>
      <c r="T28" s="120" t="s">
        <v>66</v>
      </c>
      <c r="U28" s="87"/>
      <c r="V28" s="87"/>
      <c r="W28" s="87"/>
    </row>
    <row r="29" spans="2:23" ht="17.100000000000001" customHeight="1" x14ac:dyDescent="0.15">
      <c r="B29" s="88" t="s">
        <v>3</v>
      </c>
      <c r="C29" s="35" t="str">
        <f>IF(歩数・距離換算記録!$AL$59&gt;=C30+819.22,"=======","")</f>
        <v/>
      </c>
      <c r="D29" s="89" t="str">
        <f>IF(歩数・距離換算記録!$AL$59&gt;=D30+819.22,"=======","")</f>
        <v/>
      </c>
      <c r="E29" s="89" t="str">
        <f>IF(歩数・距離換算記録!$AL$59&gt;=E30+819.22,"=======","")</f>
        <v/>
      </c>
      <c r="F29" s="89" t="str">
        <f>IF(歩数・距離換算記録!$AL$59&gt;=F30+819.22,"=======","")</f>
        <v/>
      </c>
      <c r="G29" s="89" t="str">
        <f>IF(歩数・距離換算記録!$AL$59&gt;=G30+819.22,"=======","")</f>
        <v/>
      </c>
      <c r="H29" s="89" t="str">
        <f>IF(歩数・距離換算記録!$AL$59&gt;=H30+819.22,"=======","")</f>
        <v/>
      </c>
      <c r="I29" s="89" t="str">
        <f>IF(歩数・距離換算記録!$AL$59&gt;=I30+819.22,"=======","")</f>
        <v/>
      </c>
      <c r="J29" s="89" t="str">
        <f>IF(歩数・距離換算記録!$AL$59&gt;=J30+819.22,"=======","")</f>
        <v/>
      </c>
      <c r="K29" s="89" t="str">
        <f>IF(歩数・距離換算記録!$AL$59&gt;=K30+819.22,"=======","")</f>
        <v/>
      </c>
      <c r="L29" s="89" t="str">
        <f>IF(歩数・距離換算記録!$AL$59&gt;=L30+819.22,"=======","")</f>
        <v/>
      </c>
      <c r="M29" s="89" t="str">
        <f>IF(歩数・距離換算記録!$AL$59&gt;=M30+819.22,"=======","")</f>
        <v/>
      </c>
      <c r="N29" s="89" t="str">
        <f>IF(歩数・距離換算記録!$AL$59&gt;=N30+819.22,"=======","")</f>
        <v/>
      </c>
      <c r="O29" s="89" t="str">
        <f>IF(歩数・距離換算記録!$AL$59&gt;=O30+819.22,"=======","")</f>
        <v/>
      </c>
      <c r="P29" s="89" t="str">
        <f>IF(歩数・距離換算記録!$AL$59&gt;=P30+819.22,"=======","")</f>
        <v/>
      </c>
      <c r="Q29" s="89" t="str">
        <f>IF(歩数・距離換算記録!$AL$59&gt;=Q30+819.22,"=======","")</f>
        <v/>
      </c>
      <c r="R29" s="89" t="str">
        <f>IF(歩数・距離換算記録!$AL$59&gt;=R30+819.22,"=======","")</f>
        <v/>
      </c>
      <c r="S29" s="89" t="str">
        <f>IF(歩数・距離換算記録!$AL$59&gt;=S30+819.22,"=======","")</f>
        <v/>
      </c>
      <c r="T29" s="91" t="str">
        <f>IF(歩数・距離換算記録!$AL$59&gt;=T30+819.22,"=======","")</f>
        <v/>
      </c>
      <c r="U29" s="87"/>
      <c r="V29" s="87"/>
      <c r="W29" s="87"/>
    </row>
    <row r="30" spans="2:23" ht="17.100000000000001" customHeight="1" x14ac:dyDescent="0.15">
      <c r="B30" s="88" t="s">
        <v>2</v>
      </c>
      <c r="C30" s="35">
        <v>209.51</v>
      </c>
      <c r="D30" s="35">
        <v>220</v>
      </c>
      <c r="E30" s="89">
        <v>224.11</v>
      </c>
      <c r="F30" s="37">
        <v>233.64</v>
      </c>
      <c r="G30" s="35">
        <v>240</v>
      </c>
      <c r="H30" s="35">
        <v>255.94</v>
      </c>
      <c r="I30" s="35">
        <v>260</v>
      </c>
      <c r="J30" s="74">
        <v>272.14</v>
      </c>
      <c r="K30" s="35">
        <v>280</v>
      </c>
      <c r="L30" s="35">
        <v>291.44</v>
      </c>
      <c r="M30" s="35">
        <v>321.94</v>
      </c>
      <c r="N30" s="35">
        <v>334.64</v>
      </c>
      <c r="O30" s="35">
        <v>339.74</v>
      </c>
      <c r="P30" s="35">
        <v>373.48</v>
      </c>
      <c r="Q30" s="89">
        <v>388.08</v>
      </c>
      <c r="R30" s="37">
        <v>391.55</v>
      </c>
      <c r="S30" s="35">
        <v>396.05</v>
      </c>
      <c r="T30" s="83">
        <v>406.55</v>
      </c>
      <c r="U30" s="87"/>
      <c r="V30" s="87"/>
      <c r="W30" s="87"/>
    </row>
    <row r="31" spans="2:23" ht="17.100000000000001" customHeight="1" thickBot="1" x14ac:dyDescent="0.2">
      <c r="B31" s="90" t="s">
        <v>35</v>
      </c>
      <c r="C31" s="122">
        <f>T20+C30</f>
        <v>1028.73</v>
      </c>
      <c r="D31" s="109"/>
      <c r="E31" s="122">
        <f>T20+E30</f>
        <v>1043.33</v>
      </c>
      <c r="F31" s="122">
        <f>T20+F30</f>
        <v>1052.8600000000001</v>
      </c>
      <c r="G31" s="110"/>
      <c r="H31" s="110">
        <f>T20+H30</f>
        <v>1075.1600000000001</v>
      </c>
      <c r="I31" s="110"/>
      <c r="J31" s="110">
        <f>T20+J30</f>
        <v>1091.3600000000001</v>
      </c>
      <c r="K31" s="110"/>
      <c r="L31" s="122">
        <f>T20+L30</f>
        <v>1110.6600000000001</v>
      </c>
      <c r="M31" s="122">
        <f>T20+M30</f>
        <v>1141.1600000000001</v>
      </c>
      <c r="N31" s="110">
        <f>T20+N30</f>
        <v>1153.8600000000001</v>
      </c>
      <c r="O31" s="122">
        <f>T20+O30</f>
        <v>1158.96</v>
      </c>
      <c r="P31" s="122">
        <f>T20+P30</f>
        <v>1192.7</v>
      </c>
      <c r="Q31" s="110">
        <f>T20+Q30</f>
        <v>1207.3</v>
      </c>
      <c r="R31" s="122">
        <f>T20+R30</f>
        <v>1210.77</v>
      </c>
      <c r="S31" s="110">
        <f>T20+S30</f>
        <v>1215.27</v>
      </c>
      <c r="T31" s="111">
        <f>T20+T30</f>
        <v>1225.77</v>
      </c>
      <c r="U31" s="87"/>
      <c r="V31" s="87"/>
      <c r="W31" s="87"/>
    </row>
    <row r="32" spans="2:23" ht="17.100000000000001" customHeight="1" x14ac:dyDescent="0.15">
      <c r="B32" s="86" t="s">
        <v>33</v>
      </c>
      <c r="C32" s="112"/>
      <c r="D32" s="113"/>
      <c r="E32" s="106" t="s">
        <v>67</v>
      </c>
      <c r="F32" s="106" t="s">
        <v>68</v>
      </c>
      <c r="G32" s="105"/>
      <c r="H32" s="106" t="s">
        <v>69</v>
      </c>
      <c r="I32" s="106" t="s">
        <v>70</v>
      </c>
      <c r="J32" s="106" t="s">
        <v>71</v>
      </c>
      <c r="K32" s="105"/>
      <c r="L32" s="106" t="s">
        <v>72</v>
      </c>
      <c r="M32" s="106"/>
      <c r="N32" s="106"/>
      <c r="O32" s="105"/>
      <c r="P32" s="106" t="s">
        <v>73</v>
      </c>
      <c r="Q32" s="105"/>
      <c r="R32" s="105"/>
      <c r="S32" s="106"/>
      <c r="T32" s="108" t="s">
        <v>74</v>
      </c>
      <c r="U32" s="87"/>
      <c r="V32" s="87"/>
      <c r="W32" s="87"/>
    </row>
    <row r="33" spans="2:23" ht="17.100000000000001" customHeight="1" x14ac:dyDescent="0.15">
      <c r="B33" s="88" t="s">
        <v>3</v>
      </c>
      <c r="C33" s="35" t="str">
        <f>IF(歩数・距離換算記録!$AL$59&gt;=C34+819.22,"=======","")</f>
        <v/>
      </c>
      <c r="D33" s="89" t="str">
        <f>IF(歩数・距離換算記録!$AL$59&gt;=D34+819.22,"=======","")</f>
        <v/>
      </c>
      <c r="E33" s="89" t="str">
        <f>IF(歩数・距離換算記録!$AL$59&gt;=E34+819.22,"=======","")</f>
        <v/>
      </c>
      <c r="F33" s="89" t="str">
        <f>IF(歩数・距離換算記録!$AL$59&gt;=F34+819.22,"=======","")</f>
        <v/>
      </c>
      <c r="G33" s="89" t="str">
        <f>IF(歩数・距離換算記録!$AL$59&gt;=G34+819.22,"=======","")</f>
        <v/>
      </c>
      <c r="H33" s="89" t="str">
        <f>IF(歩数・距離換算記録!$AL$59&gt;=H34+819.22,"=======","")</f>
        <v/>
      </c>
      <c r="I33" s="89" t="str">
        <f>IF(歩数・距離換算記録!$AL$59&gt;=I34+819.22,"=======","")</f>
        <v/>
      </c>
      <c r="J33" s="89" t="str">
        <f>IF(歩数・距離換算記録!$AL$59&gt;=J34+819.22,"=======","")</f>
        <v/>
      </c>
      <c r="K33" s="89" t="str">
        <f>IF(歩数・距離換算記録!$AL$59&gt;=K34+819.22,"=======","")</f>
        <v/>
      </c>
      <c r="L33" s="89" t="str">
        <f>IF(歩数・距離換算記録!$AL$59&gt;=L34+819.22,"=======","")</f>
        <v/>
      </c>
      <c r="M33" s="89" t="str">
        <f>IF(歩数・距離換算記録!$AL$59&gt;=M34+819.22,"=======","")</f>
        <v/>
      </c>
      <c r="N33" s="89" t="str">
        <f>IF(歩数・距離換算記録!$AL$59&gt;=N34+819.22,"=======","")</f>
        <v/>
      </c>
      <c r="O33" s="89" t="str">
        <f>IF(歩数・距離換算記録!$AL$59&gt;=O34+819.22,"=======","")</f>
        <v/>
      </c>
      <c r="P33" s="89" t="str">
        <f>IF(歩数・距離換算記録!$AL$59&gt;=P34+819.22,"=======","")</f>
        <v/>
      </c>
      <c r="Q33" s="89" t="str">
        <f>IF(歩数・距離換算記録!$AL$59&gt;=Q34+819.22,"=======","")</f>
        <v/>
      </c>
      <c r="R33" s="89" t="str">
        <f>IF(歩数・距離換算記録!$AL$59&gt;=R34+819.22,"=======","")</f>
        <v/>
      </c>
      <c r="S33" s="89" t="str">
        <f>IF(歩数・距離換算記録!$AL$59&gt;=S34+819.22,"=======","")</f>
        <v/>
      </c>
      <c r="T33" s="91" t="str">
        <f>IF(歩数・距離換算記録!$AL$59&gt;=T34+819.22,"=======","")</f>
        <v/>
      </c>
      <c r="U33" s="87"/>
      <c r="V33" s="87"/>
      <c r="W33" s="87"/>
    </row>
    <row r="34" spans="2:23" ht="17.100000000000001" customHeight="1" x14ac:dyDescent="0.15">
      <c r="B34" s="88" t="s">
        <v>2</v>
      </c>
      <c r="C34" s="38">
        <v>420</v>
      </c>
      <c r="D34" s="37">
        <v>430</v>
      </c>
      <c r="E34" s="89">
        <v>449.15</v>
      </c>
      <c r="F34" s="38">
        <v>465.15</v>
      </c>
      <c r="G34" s="35">
        <v>480</v>
      </c>
      <c r="H34" s="89">
        <v>490.15</v>
      </c>
      <c r="I34" s="35">
        <v>512.95000000000005</v>
      </c>
      <c r="J34" s="35">
        <v>526.65</v>
      </c>
      <c r="K34" s="35">
        <v>540</v>
      </c>
      <c r="L34" s="35">
        <v>552.75</v>
      </c>
      <c r="M34" s="35">
        <v>560</v>
      </c>
      <c r="N34" s="35">
        <v>570</v>
      </c>
      <c r="O34" s="35">
        <v>580</v>
      </c>
      <c r="P34" s="35">
        <v>586.75</v>
      </c>
      <c r="Q34" s="35">
        <v>590</v>
      </c>
      <c r="R34" s="35">
        <v>600</v>
      </c>
      <c r="S34" s="37">
        <v>610</v>
      </c>
      <c r="T34" s="36">
        <v>625.54999999999995</v>
      </c>
      <c r="U34" s="87"/>
      <c r="V34" s="87"/>
      <c r="W34" s="87"/>
    </row>
    <row r="35" spans="2:23" ht="17.100000000000001" customHeight="1" thickBot="1" x14ac:dyDescent="0.2">
      <c r="B35" s="90" t="s">
        <v>35</v>
      </c>
      <c r="C35" s="102"/>
      <c r="D35" s="114"/>
      <c r="E35" s="122">
        <f>T20+E34</f>
        <v>1268.3699999999999</v>
      </c>
      <c r="F35" s="122">
        <f>T20+F34</f>
        <v>1284.3699999999999</v>
      </c>
      <c r="G35" s="102"/>
      <c r="H35" s="102">
        <f>T20+H38</f>
        <v>1509.22</v>
      </c>
      <c r="I35" s="110">
        <f>T20+I34</f>
        <v>1332.17</v>
      </c>
      <c r="J35" s="110">
        <f>T20+J34</f>
        <v>1345.87</v>
      </c>
      <c r="K35" s="102"/>
      <c r="L35" s="110">
        <f>T20+L34</f>
        <v>1371.97</v>
      </c>
      <c r="M35" s="102"/>
      <c r="N35" s="102"/>
      <c r="O35" s="102"/>
      <c r="P35" s="110">
        <f>T20+P34</f>
        <v>1405.97</v>
      </c>
      <c r="Q35" s="102"/>
      <c r="R35" s="102"/>
      <c r="S35" s="115"/>
      <c r="T35" s="130">
        <f>T20+T34</f>
        <v>1444.77</v>
      </c>
      <c r="U35" s="87"/>
      <c r="V35" s="87"/>
      <c r="W35" s="87"/>
    </row>
    <row r="36" spans="2:23" ht="17.100000000000001" customHeight="1" x14ac:dyDescent="0.15">
      <c r="B36" s="86" t="s">
        <v>33</v>
      </c>
      <c r="C36" s="112"/>
      <c r="D36" s="106"/>
      <c r="E36" s="125" t="s">
        <v>75</v>
      </c>
      <c r="F36" s="105"/>
      <c r="G36" s="118" t="s">
        <v>76</v>
      </c>
      <c r="H36" s="118"/>
      <c r="I36" s="119" t="s">
        <v>77</v>
      </c>
      <c r="J36" s="119"/>
      <c r="K36" s="119" t="s">
        <v>78</v>
      </c>
      <c r="L36" s="118"/>
      <c r="M36" s="119" t="s">
        <v>79</v>
      </c>
      <c r="N36" s="119" t="s">
        <v>80</v>
      </c>
      <c r="O36" s="119" t="s">
        <v>81</v>
      </c>
      <c r="P36" s="119" t="s">
        <v>82</v>
      </c>
      <c r="Q36" s="119"/>
      <c r="R36" s="118"/>
      <c r="S36" s="105"/>
      <c r="T36" s="120" t="s">
        <v>92</v>
      </c>
      <c r="U36" s="87"/>
      <c r="V36" s="87"/>
      <c r="W36" s="87"/>
    </row>
    <row r="37" spans="2:23" ht="17.100000000000001" customHeight="1" x14ac:dyDescent="0.15">
      <c r="B37" s="88" t="s">
        <v>3</v>
      </c>
      <c r="C37" s="35" t="str">
        <f>IF(歩数・距離換算記録!$AL$59&gt;=C38+819.22,"=======","")</f>
        <v/>
      </c>
      <c r="D37" s="89" t="str">
        <f>IF(歩数・距離換算記録!$AL$59&gt;=D38+819.22,"=======","")</f>
        <v/>
      </c>
      <c r="E37" s="89" t="str">
        <f>IF(歩数・距離換算記録!$AL$59&gt;=E38+819.22,"=======","")</f>
        <v/>
      </c>
      <c r="F37" s="89" t="str">
        <f>IF(歩数・距離換算記録!$AL$59&gt;=F38+819.22,"=======","")</f>
        <v/>
      </c>
      <c r="G37" s="89" t="str">
        <f>IF(歩数・距離換算記録!$AL$59&gt;=G38+819.22,"=======","")</f>
        <v/>
      </c>
      <c r="H37" s="89" t="str">
        <f>IF(歩数・距離換算記録!$AL$59&gt;=H38+819.22,"=======","")</f>
        <v/>
      </c>
      <c r="I37" s="89" t="str">
        <f>IF(歩数・距離換算記録!$AL$59&gt;=I38+819.22,"=======","")</f>
        <v/>
      </c>
      <c r="J37" s="89" t="str">
        <f>IF(歩数・距離換算記録!$AL$59&gt;=J38+819.22,"=======","")</f>
        <v/>
      </c>
      <c r="K37" s="89" t="str">
        <f>IF(歩数・距離換算記録!$AL$59&gt;=K38+819.22,"=======","")</f>
        <v/>
      </c>
      <c r="L37" s="89" t="str">
        <f>IF(歩数・距離換算記録!$AL$59&gt;=L38+819.22,"=======","")</f>
        <v/>
      </c>
      <c r="M37" s="89" t="str">
        <f>IF(歩数・距離換算記録!$AL$59&gt;=M38+819.22,"=======","")</f>
        <v/>
      </c>
      <c r="N37" s="89" t="str">
        <f>IF(歩数・距離換算記録!$AL$59&gt;=N38+819.22,"=======","")</f>
        <v/>
      </c>
      <c r="O37" s="89" t="str">
        <f>IF(歩数・距離換算記録!$AL$59&gt;=O38+819.22,"=======","")</f>
        <v/>
      </c>
      <c r="P37" s="89" t="str">
        <f>IF(歩数・距離換算記録!$AL$59&gt;=P38+819.22,"=======","")</f>
        <v/>
      </c>
      <c r="Q37" s="89" t="str">
        <f>IF(歩数・距離換算記録!$AL$59&gt;=Q38+819.22,"=======","")</f>
        <v/>
      </c>
      <c r="R37" s="89" t="str">
        <f>IF(歩数・距離換算記録!$AL$59&gt;=R38+819.22,"=======","")</f>
        <v/>
      </c>
      <c r="S37" s="89" t="str">
        <f>IF(歩数・距離換算記録!$AL$59&gt;=S38+819.22,"=======","")</f>
        <v/>
      </c>
      <c r="T37" s="91" t="str">
        <f>IF(歩数・距離換算記録!$AL$59&gt;=T38+819.22,"=======","")</f>
        <v/>
      </c>
      <c r="U37" s="87"/>
      <c r="V37" s="87"/>
      <c r="W37" s="87"/>
    </row>
    <row r="38" spans="2:23" ht="17.100000000000001" customHeight="1" x14ac:dyDescent="0.15">
      <c r="B38" s="88" t="s">
        <v>2</v>
      </c>
      <c r="C38" s="38">
        <v>630</v>
      </c>
      <c r="D38" s="35">
        <v>640</v>
      </c>
      <c r="E38" s="37">
        <v>651.15</v>
      </c>
      <c r="F38" s="89">
        <v>660</v>
      </c>
      <c r="G38" s="38">
        <v>672.55</v>
      </c>
      <c r="H38" s="35">
        <v>690</v>
      </c>
      <c r="I38" s="35">
        <v>701.75</v>
      </c>
      <c r="J38" s="35">
        <v>710</v>
      </c>
      <c r="K38" s="35">
        <v>715.65</v>
      </c>
      <c r="L38" s="35">
        <v>720</v>
      </c>
      <c r="M38" s="35">
        <v>734.35</v>
      </c>
      <c r="N38" s="35">
        <v>744.24</v>
      </c>
      <c r="O38" s="35">
        <v>753.22</v>
      </c>
      <c r="P38" s="35">
        <v>768.62</v>
      </c>
      <c r="Q38" s="35">
        <v>780</v>
      </c>
      <c r="R38" s="35">
        <v>790</v>
      </c>
      <c r="S38" s="37">
        <v>800</v>
      </c>
      <c r="T38" s="91">
        <v>819.22</v>
      </c>
      <c r="U38" s="87"/>
      <c r="V38" s="87"/>
      <c r="W38" s="87"/>
    </row>
    <row r="39" spans="2:23" ht="17.100000000000001" customHeight="1" thickBot="1" x14ac:dyDescent="0.2">
      <c r="B39" s="90" t="s">
        <v>35</v>
      </c>
      <c r="C39" s="109"/>
      <c r="D39" s="109"/>
      <c r="E39" s="122">
        <f>T20+E38</f>
        <v>1470.37</v>
      </c>
      <c r="F39" s="109"/>
      <c r="G39" s="109"/>
      <c r="H39" s="122">
        <f>T20+H38</f>
        <v>1509.22</v>
      </c>
      <c r="I39" s="122">
        <f>T20+I38</f>
        <v>1520.97</v>
      </c>
      <c r="J39" s="109"/>
      <c r="K39" s="122">
        <f>T20+K38</f>
        <v>1534.87</v>
      </c>
      <c r="L39" s="109"/>
      <c r="M39" s="122">
        <f>T20+M38</f>
        <v>1553.5700000000002</v>
      </c>
      <c r="N39" s="109">
        <f>T20+N38</f>
        <v>1563.46</v>
      </c>
      <c r="O39" s="122">
        <f>T20+O38</f>
        <v>1572.44</v>
      </c>
      <c r="P39" s="109">
        <f>T20+P38</f>
        <v>1587.8400000000001</v>
      </c>
      <c r="Q39" s="109"/>
      <c r="R39" s="121"/>
      <c r="S39" s="121"/>
      <c r="T39" s="111">
        <f>T20*2</f>
        <v>1638.44</v>
      </c>
      <c r="U39" s="87"/>
      <c r="V39" s="87"/>
      <c r="W39" s="87"/>
    </row>
    <row r="40" spans="2:23" ht="17.100000000000001" customHeight="1" x14ac:dyDescent="0.15">
      <c r="B40" s="93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94"/>
      <c r="S40" s="94"/>
      <c r="T40" s="102"/>
      <c r="U40" s="87"/>
      <c r="V40" s="87"/>
      <c r="W40" s="87"/>
    </row>
    <row r="41" spans="2:23" ht="17.100000000000001" customHeight="1" x14ac:dyDescent="0.15">
      <c r="B41" s="93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94"/>
      <c r="S41" s="94"/>
      <c r="T41" s="102"/>
      <c r="U41" s="87"/>
      <c r="V41" s="87"/>
      <c r="W41" s="87"/>
    </row>
    <row r="42" spans="2:23" ht="17.100000000000001" customHeight="1" x14ac:dyDescent="0.15">
      <c r="B42" s="9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94"/>
      <c r="S42" s="94"/>
      <c r="T42" s="102"/>
      <c r="U42" s="87"/>
      <c r="V42" s="87"/>
      <c r="W42" s="87"/>
    </row>
    <row r="43" spans="2:23" ht="17.100000000000001" customHeight="1" thickBot="1" x14ac:dyDescent="0.2">
      <c r="B43" s="92" t="s">
        <v>27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87"/>
      <c r="V43" s="87"/>
      <c r="W43" s="87"/>
    </row>
    <row r="44" spans="2:23" ht="17.100000000000001" customHeight="1" x14ac:dyDescent="0.15">
      <c r="B44" s="86" t="s">
        <v>33</v>
      </c>
      <c r="C44" s="95" t="s">
        <v>92</v>
      </c>
      <c r="D44" s="96" t="s">
        <v>39</v>
      </c>
      <c r="E44" s="96" t="s">
        <v>40</v>
      </c>
      <c r="F44" s="96" t="s">
        <v>41</v>
      </c>
      <c r="G44" s="96" t="s">
        <v>42</v>
      </c>
      <c r="H44" s="96" t="s">
        <v>43</v>
      </c>
      <c r="I44" s="96" t="s">
        <v>44</v>
      </c>
      <c r="J44" s="96" t="s">
        <v>45</v>
      </c>
      <c r="K44" s="96" t="s">
        <v>46</v>
      </c>
      <c r="L44" s="96" t="s">
        <v>47</v>
      </c>
      <c r="M44" s="96"/>
      <c r="N44" s="96" t="s">
        <v>48</v>
      </c>
      <c r="O44" s="96" t="s">
        <v>49</v>
      </c>
      <c r="P44" s="96"/>
      <c r="Q44" s="96" t="s">
        <v>50</v>
      </c>
      <c r="R44" s="96" t="s">
        <v>51</v>
      </c>
      <c r="S44" s="96"/>
      <c r="T44" s="98" t="s">
        <v>52</v>
      </c>
      <c r="U44" s="87"/>
      <c r="V44" s="87"/>
      <c r="W44" s="87"/>
    </row>
    <row r="45" spans="2:23" ht="17.100000000000001" customHeight="1" x14ac:dyDescent="0.15">
      <c r="B45" s="88" t="s">
        <v>3</v>
      </c>
      <c r="C45" s="35" t="str">
        <f>IF(歩数・距離換算記録!$AL$59&gt;=819.22*2,"=======","")</f>
        <v/>
      </c>
      <c r="D45" s="35" t="str">
        <f>IF(歩数・距離換算記録!$AL$59&gt;=D46+819.22*2,"=======","")</f>
        <v/>
      </c>
      <c r="E45" s="35" t="str">
        <f>IF(歩数・距離換算記録!$AL$59&gt;=E46+819.22*2,"=======","")</f>
        <v/>
      </c>
      <c r="F45" s="35" t="str">
        <f>IF(歩数・距離換算記録!$AL$59&gt;=F46+819.22*2,"=======","")</f>
        <v/>
      </c>
      <c r="G45" s="35" t="str">
        <f>IF(歩数・距離換算記録!$AL$59&gt;=G46+819.22*2,"=======","")</f>
        <v/>
      </c>
      <c r="H45" s="35" t="str">
        <f>IF(歩数・距離換算記録!$AL$59&gt;=H46+819.22*2,"=======","")</f>
        <v/>
      </c>
      <c r="I45" s="35" t="str">
        <f>IF(歩数・距離換算記録!$AL$59&gt;=I46+819.22*2,"=======","")</f>
        <v/>
      </c>
      <c r="J45" s="35" t="str">
        <f>IF(歩数・距離換算記録!$AL$59&gt;=J46+819.22*2,"=======","")</f>
        <v/>
      </c>
      <c r="K45" s="35" t="str">
        <f>IF(歩数・距離換算記録!$AL$59&gt;=K46+819.22*2,"=======","")</f>
        <v/>
      </c>
      <c r="L45" s="35" t="str">
        <f>IF(歩数・距離換算記録!$AL$59&gt;=L46+819.22*2,"=======","")</f>
        <v/>
      </c>
      <c r="M45" s="35" t="str">
        <f>IF(歩数・距離換算記録!$AL$59&gt;=M46+819.22*2,"=======","")</f>
        <v/>
      </c>
      <c r="N45" s="35" t="str">
        <f>IF(歩数・距離換算記録!$AL$59&gt;=N46+819.22*2,"=======","")</f>
        <v/>
      </c>
      <c r="O45" s="35" t="str">
        <f>IF(歩数・距離換算記録!$AL$59&gt;=O46+819.22*2,"=======","")</f>
        <v/>
      </c>
      <c r="P45" s="35" t="str">
        <f>IF(歩数・距離換算記録!$AL$59&gt;=P46+819.22*2,"=======","")</f>
        <v/>
      </c>
      <c r="Q45" s="35" t="str">
        <f>IF(歩数・距離換算記録!$AL$59&gt;=Q46+819.22*2,"=======","")</f>
        <v/>
      </c>
      <c r="R45" s="35" t="str">
        <f>IF(歩数・距離換算記録!$AL$59&gt;=R46+819.22*2,"=======","")</f>
        <v/>
      </c>
      <c r="S45" s="35" t="str">
        <f>IF(歩数・距離換算記録!$AL$59&gt;=S46+819.22*2,"=======","")</f>
        <v/>
      </c>
      <c r="T45" s="36" t="str">
        <f>IF(歩数・距離換算記録!$AL$59&gt;=T46+819.22*2,"=======","")</f>
        <v/>
      </c>
      <c r="U45" s="87"/>
      <c r="V45" s="87"/>
      <c r="W45" s="87"/>
    </row>
    <row r="46" spans="2:23" ht="17.100000000000001" customHeight="1" x14ac:dyDescent="0.15">
      <c r="B46" s="88" t="s">
        <v>2</v>
      </c>
      <c r="C46" s="127" t="s">
        <v>93</v>
      </c>
      <c r="D46" s="35">
        <v>12</v>
      </c>
      <c r="E46" s="35">
        <v>24.6</v>
      </c>
      <c r="F46" s="35">
        <v>43.7</v>
      </c>
      <c r="G46" s="35">
        <v>55.3</v>
      </c>
      <c r="H46" s="35">
        <v>67.099999999999994</v>
      </c>
      <c r="I46" s="35">
        <v>71.930000000000007</v>
      </c>
      <c r="J46" s="35">
        <v>79.819999999999993</v>
      </c>
      <c r="K46" s="35">
        <v>87.97</v>
      </c>
      <c r="L46" s="35">
        <v>107.37</v>
      </c>
      <c r="M46" s="35">
        <v>110</v>
      </c>
      <c r="N46" s="35">
        <v>120.97</v>
      </c>
      <c r="O46" s="35">
        <v>138.16999999999999</v>
      </c>
      <c r="P46" s="35">
        <v>150</v>
      </c>
      <c r="Q46" s="35">
        <v>164.87</v>
      </c>
      <c r="R46" s="35">
        <v>172.27</v>
      </c>
      <c r="S46" s="37">
        <v>180</v>
      </c>
      <c r="T46" s="36">
        <v>201.57</v>
      </c>
      <c r="U46" s="87"/>
      <c r="V46" s="87"/>
      <c r="W46" s="87"/>
    </row>
    <row r="47" spans="2:23" ht="17.100000000000001" customHeight="1" thickBot="1" x14ac:dyDescent="0.2">
      <c r="B47" s="90" t="s">
        <v>35</v>
      </c>
      <c r="C47" s="110"/>
      <c r="D47" s="122">
        <f>T38*2+D46</f>
        <v>1650.44</v>
      </c>
      <c r="E47" s="122">
        <f>T38*2+E46</f>
        <v>1663.04</v>
      </c>
      <c r="F47" s="122">
        <f>T38*2+F46</f>
        <v>1682.14</v>
      </c>
      <c r="G47" s="122">
        <f>T38*2+G46</f>
        <v>1693.74</v>
      </c>
      <c r="H47" s="122">
        <f>T38*2+H46</f>
        <v>1705.54</v>
      </c>
      <c r="I47" s="122">
        <f>T38*2+I46</f>
        <v>1710.3700000000001</v>
      </c>
      <c r="J47" s="122">
        <f>T38*2+J46</f>
        <v>1718.26</v>
      </c>
      <c r="K47" s="122">
        <f>T38*2+K46</f>
        <v>1726.41</v>
      </c>
      <c r="L47" s="122">
        <f>T38*2+L46</f>
        <v>1745.81</v>
      </c>
      <c r="M47" s="110"/>
      <c r="N47" s="110">
        <f>T38*2+N46</f>
        <v>1759.41</v>
      </c>
      <c r="O47" s="110">
        <f>T38*2+O46</f>
        <v>1776.6100000000001</v>
      </c>
      <c r="P47" s="110"/>
      <c r="Q47" s="110">
        <f>T38*2+Q46</f>
        <v>1803.31</v>
      </c>
      <c r="R47" s="110">
        <f>T38*2+R46</f>
        <v>1810.71</v>
      </c>
      <c r="S47" s="110"/>
      <c r="T47" s="111">
        <f>T38*2+T46</f>
        <v>1840.01</v>
      </c>
      <c r="U47" s="87"/>
      <c r="V47" s="87"/>
      <c r="W47" s="87"/>
    </row>
    <row r="48" spans="2:23" s="87" customFormat="1" ht="17.100000000000001" customHeight="1" x14ac:dyDescent="0.15">
      <c r="B48" s="86" t="s">
        <v>33</v>
      </c>
      <c r="C48" s="96" t="s">
        <v>53</v>
      </c>
      <c r="D48" s="105"/>
      <c r="E48" s="106" t="s">
        <v>54</v>
      </c>
      <c r="F48" s="96" t="s">
        <v>55</v>
      </c>
      <c r="G48" s="105"/>
      <c r="H48" s="106" t="s">
        <v>56</v>
      </c>
      <c r="I48" s="105"/>
      <c r="J48" s="106" t="s">
        <v>57</v>
      </c>
      <c r="K48" s="107"/>
      <c r="L48" s="124" t="s">
        <v>58</v>
      </c>
      <c r="M48" s="106" t="s">
        <v>59</v>
      </c>
      <c r="N48" s="124" t="s">
        <v>60</v>
      </c>
      <c r="O48" s="106" t="s">
        <v>61</v>
      </c>
      <c r="P48" s="106" t="s">
        <v>62</v>
      </c>
      <c r="Q48" s="106" t="s">
        <v>63</v>
      </c>
      <c r="R48" s="125" t="s">
        <v>64</v>
      </c>
      <c r="S48" s="106" t="s">
        <v>65</v>
      </c>
      <c r="T48" s="120" t="s">
        <v>66</v>
      </c>
    </row>
    <row r="49" spans="2:20" s="87" customFormat="1" ht="17.100000000000001" customHeight="1" x14ac:dyDescent="0.15">
      <c r="B49" s="88" t="s">
        <v>3</v>
      </c>
      <c r="C49" s="35" t="str">
        <f>IF(歩数・距離換算記録!$AL$59&gt;=C50+819.22*2,"=======","")</f>
        <v/>
      </c>
      <c r="D49" s="35" t="str">
        <f>IF(歩数・距離換算記録!$AL$59&gt;=D50+819.22*2,"=======","")</f>
        <v/>
      </c>
      <c r="E49" s="35" t="str">
        <f>IF(歩数・距離換算記録!$AL$59&gt;=E50+819.22*2,"=======","")</f>
        <v/>
      </c>
      <c r="F49" s="35" t="str">
        <f>IF(歩数・距離換算記録!$AL$59&gt;=F50+819.22*2,"=======","")</f>
        <v/>
      </c>
      <c r="G49" s="35" t="str">
        <f>IF(歩数・距離換算記録!$AL$59&gt;=G50+819.22*2,"=======","")</f>
        <v/>
      </c>
      <c r="H49" s="35" t="str">
        <f>IF(歩数・距離換算記録!$AL$59&gt;=H50+819.22*2,"=======","")</f>
        <v/>
      </c>
      <c r="I49" s="35" t="str">
        <f>IF(歩数・距離換算記録!$AL$59&gt;=I50+819.22*2,"=======","")</f>
        <v/>
      </c>
      <c r="J49" s="35" t="str">
        <f>IF(歩数・距離換算記録!$AL$59&gt;=J50+819.22*2,"=======","")</f>
        <v/>
      </c>
      <c r="K49" s="35" t="str">
        <f>IF(歩数・距離換算記録!$AL$59&gt;=K50+819.22*2,"=======","")</f>
        <v/>
      </c>
      <c r="L49" s="35" t="str">
        <f>IF(歩数・距離換算記録!$AL$59&gt;=L50+819.22*2,"=======","")</f>
        <v/>
      </c>
      <c r="M49" s="35" t="str">
        <f>IF(歩数・距離換算記録!$AL$59&gt;=M50+819.22*2,"=======","")</f>
        <v/>
      </c>
      <c r="N49" s="35" t="str">
        <f>IF(歩数・距離換算記録!$AL$59&gt;=N50+819.22*2,"=======","")</f>
        <v/>
      </c>
      <c r="O49" s="35" t="str">
        <f>IF(歩数・距離換算記録!$AL$59&gt;=O50+819.22*2,"=======","")</f>
        <v/>
      </c>
      <c r="P49" s="35" t="str">
        <f>IF(歩数・距離換算記録!$AL$59&gt;=P50+819.22*2,"=======","")</f>
        <v/>
      </c>
      <c r="Q49" s="35" t="str">
        <f>IF(歩数・距離換算記録!$AL$59&gt;=Q50+819.22*2,"=======","")</f>
        <v/>
      </c>
      <c r="R49" s="35" t="str">
        <f>IF(歩数・距離換算記録!$AL$59&gt;=R50+819.22*2,"=======","")</f>
        <v/>
      </c>
      <c r="S49" s="35" t="str">
        <f>IF(歩数・距離換算記録!$AL$59&gt;=S50+819.22*2,"=======","")</f>
        <v/>
      </c>
      <c r="T49" s="36" t="str">
        <f>IF(歩数・距離換算記録!$AL$59&gt;=T50+819.22*2,"=======","")</f>
        <v/>
      </c>
    </row>
    <row r="50" spans="2:20" s="87" customFormat="1" ht="17.100000000000001" customHeight="1" x14ac:dyDescent="0.15">
      <c r="B50" s="88" t="s">
        <v>2</v>
      </c>
      <c r="C50" s="35">
        <v>209.51</v>
      </c>
      <c r="D50" s="35">
        <v>220</v>
      </c>
      <c r="E50" s="89">
        <v>224.11</v>
      </c>
      <c r="F50" s="37">
        <v>233.64</v>
      </c>
      <c r="G50" s="35">
        <v>240</v>
      </c>
      <c r="H50" s="35">
        <v>255.94</v>
      </c>
      <c r="I50" s="35">
        <v>260</v>
      </c>
      <c r="J50" s="74">
        <v>272.14</v>
      </c>
      <c r="K50" s="35">
        <v>280</v>
      </c>
      <c r="L50" s="35">
        <v>291.44</v>
      </c>
      <c r="M50" s="35">
        <v>321.94</v>
      </c>
      <c r="N50" s="35">
        <v>334.64</v>
      </c>
      <c r="O50" s="35">
        <v>339.74</v>
      </c>
      <c r="P50" s="35">
        <v>373.48</v>
      </c>
      <c r="Q50" s="89">
        <v>388.08</v>
      </c>
      <c r="R50" s="37">
        <v>391.55</v>
      </c>
      <c r="S50" s="35">
        <v>396.05</v>
      </c>
      <c r="T50" s="83">
        <v>406.55</v>
      </c>
    </row>
    <row r="51" spans="2:20" s="87" customFormat="1" ht="17.100000000000001" customHeight="1" thickBot="1" x14ac:dyDescent="0.2">
      <c r="B51" s="90" t="s">
        <v>35</v>
      </c>
      <c r="C51" s="122">
        <f>T38*2+C50</f>
        <v>1847.95</v>
      </c>
      <c r="D51" s="109"/>
      <c r="E51" s="122">
        <f>T38*2+E50</f>
        <v>1862.5500000000002</v>
      </c>
      <c r="F51" s="122">
        <f>T38*2+F50</f>
        <v>1872.08</v>
      </c>
      <c r="G51" s="110"/>
      <c r="H51" s="122">
        <f>T38*2+H50</f>
        <v>1894.38</v>
      </c>
      <c r="I51" s="110"/>
      <c r="J51" s="122">
        <f>T38*2+J50</f>
        <v>1910.58</v>
      </c>
      <c r="K51" s="110"/>
      <c r="L51" s="122">
        <f>T38*2+L50</f>
        <v>1929.88</v>
      </c>
      <c r="M51" s="122">
        <f>T38*2+M50</f>
        <v>1960.38</v>
      </c>
      <c r="N51" s="110">
        <f>T38*2+N50</f>
        <v>1973.08</v>
      </c>
      <c r="O51" s="122">
        <f>T38*2+O50</f>
        <v>1978.18</v>
      </c>
      <c r="P51" s="122">
        <f>T38*2+P50</f>
        <v>2011.92</v>
      </c>
      <c r="Q51" s="110">
        <f>T38*2+Q50</f>
        <v>2026.52</v>
      </c>
      <c r="R51" s="122">
        <f>T38*2+R50</f>
        <v>2029.99</v>
      </c>
      <c r="S51" s="110">
        <f>T38*2+S50</f>
        <v>2034.49</v>
      </c>
      <c r="T51" s="111">
        <f>T38*2+T50</f>
        <v>2044.99</v>
      </c>
    </row>
    <row r="52" spans="2:20" s="87" customFormat="1" ht="17.100000000000001" customHeight="1" x14ac:dyDescent="0.15">
      <c r="B52" s="86" t="s">
        <v>33</v>
      </c>
      <c r="C52" s="112"/>
      <c r="D52" s="113"/>
      <c r="E52" s="106" t="s">
        <v>67</v>
      </c>
      <c r="F52" s="106" t="s">
        <v>68</v>
      </c>
      <c r="G52" s="105"/>
      <c r="H52" s="106" t="s">
        <v>69</v>
      </c>
      <c r="I52" s="106" t="s">
        <v>70</v>
      </c>
      <c r="J52" s="106" t="s">
        <v>71</v>
      </c>
      <c r="K52" s="105"/>
      <c r="L52" s="106" t="s">
        <v>72</v>
      </c>
      <c r="M52" s="106"/>
      <c r="N52" s="106"/>
      <c r="O52" s="105"/>
      <c r="P52" s="106" t="s">
        <v>73</v>
      </c>
      <c r="Q52" s="105"/>
      <c r="R52" s="105"/>
      <c r="S52" s="106"/>
      <c r="T52" s="108" t="s">
        <v>74</v>
      </c>
    </row>
    <row r="53" spans="2:20" s="87" customFormat="1" ht="17.100000000000001" customHeight="1" x14ac:dyDescent="0.15">
      <c r="B53" s="88" t="s">
        <v>3</v>
      </c>
      <c r="C53" s="35" t="str">
        <f>IF(歩数・距離換算記録!$AL$59&gt;=C54+819.22*2,"=======","")</f>
        <v/>
      </c>
      <c r="D53" s="35" t="str">
        <f>IF(歩数・距離換算記録!$AL$59&gt;=D54+819.22*2,"=======","")</f>
        <v/>
      </c>
      <c r="E53" s="35" t="str">
        <f>IF(歩数・距離換算記録!$AL$59&gt;=E54+819.22*2,"=======","")</f>
        <v/>
      </c>
      <c r="F53" s="35" t="str">
        <f>IF(歩数・距離換算記録!$AL$59&gt;=F54+819.22*2,"=======","")</f>
        <v/>
      </c>
      <c r="G53" s="35" t="str">
        <f>IF(歩数・距離換算記録!$AL$59&gt;=G54+819.22*2,"=======","")</f>
        <v/>
      </c>
      <c r="H53" s="35" t="str">
        <f>IF(歩数・距離換算記録!$AL$59&gt;=H54+819.22*2,"=======","")</f>
        <v/>
      </c>
      <c r="I53" s="35" t="str">
        <f>IF(歩数・距離換算記録!$AL$59&gt;=I54+819.22*2,"=======","")</f>
        <v/>
      </c>
      <c r="J53" s="35" t="str">
        <f>IF(歩数・距離換算記録!$AL$59&gt;=J54+819.22*2,"=======","")</f>
        <v/>
      </c>
      <c r="K53" s="35" t="str">
        <f>IF(歩数・距離換算記録!$AL$59&gt;=K54+819.22*2,"=======","")</f>
        <v/>
      </c>
      <c r="L53" s="35" t="str">
        <f>IF(歩数・距離換算記録!$AL$59&gt;=L54+819.22*2,"=======","")</f>
        <v/>
      </c>
      <c r="M53" s="35" t="str">
        <f>IF(歩数・距離換算記録!$AL$59&gt;=M54+819.22*2,"=======","")</f>
        <v/>
      </c>
      <c r="N53" s="35" t="str">
        <f>IF(歩数・距離換算記録!$AL$59&gt;=N54+819.22*2,"=======","")</f>
        <v/>
      </c>
      <c r="O53" s="35" t="str">
        <f>IF(歩数・距離換算記録!$AL$59&gt;=O54+819.22*2,"=======","")</f>
        <v/>
      </c>
      <c r="P53" s="35" t="str">
        <f>IF(歩数・距離換算記録!$AL$59&gt;=P54+819.22*2,"=======","")</f>
        <v/>
      </c>
      <c r="Q53" s="35" t="str">
        <f>IF(歩数・距離換算記録!$AL$59&gt;=Q54+819.22*2,"=======","")</f>
        <v/>
      </c>
      <c r="R53" s="35" t="str">
        <f>IF(歩数・距離換算記録!$AL$59&gt;=R54+819.22*2,"=======","")</f>
        <v/>
      </c>
      <c r="S53" s="35" t="str">
        <f>IF(歩数・距離換算記録!$AL$59&gt;=S54+819.22*2,"=======","")</f>
        <v/>
      </c>
      <c r="T53" s="36" t="str">
        <f>IF(歩数・距離換算記録!$AL$59&gt;=T54+819.22*2,"=======","")</f>
        <v/>
      </c>
    </row>
    <row r="54" spans="2:20" s="87" customFormat="1" ht="17.100000000000001" customHeight="1" x14ac:dyDescent="0.15">
      <c r="B54" s="88" t="s">
        <v>2</v>
      </c>
      <c r="C54" s="38">
        <v>420</v>
      </c>
      <c r="D54" s="37">
        <v>430</v>
      </c>
      <c r="E54" s="89">
        <v>449.15</v>
      </c>
      <c r="F54" s="38">
        <v>465.15</v>
      </c>
      <c r="G54" s="35">
        <v>480</v>
      </c>
      <c r="H54" s="89">
        <v>490.15</v>
      </c>
      <c r="I54" s="35">
        <v>512.95000000000005</v>
      </c>
      <c r="J54" s="35">
        <v>526.65</v>
      </c>
      <c r="K54" s="35">
        <v>540</v>
      </c>
      <c r="L54" s="35">
        <v>552.75</v>
      </c>
      <c r="M54" s="35">
        <v>560</v>
      </c>
      <c r="N54" s="35">
        <v>570</v>
      </c>
      <c r="O54" s="35">
        <v>580</v>
      </c>
      <c r="P54" s="35">
        <v>586.75</v>
      </c>
      <c r="Q54" s="35">
        <v>590</v>
      </c>
      <c r="R54" s="35">
        <v>600</v>
      </c>
      <c r="S54" s="37">
        <v>610</v>
      </c>
      <c r="T54" s="36">
        <v>625.54999999999995</v>
      </c>
    </row>
    <row r="55" spans="2:20" s="87" customFormat="1" ht="17.100000000000001" customHeight="1" thickBot="1" x14ac:dyDescent="0.2">
      <c r="B55" s="90" t="s">
        <v>35</v>
      </c>
      <c r="C55" s="102"/>
      <c r="D55" s="114"/>
      <c r="E55" s="102">
        <f>T38*2+E54</f>
        <v>2087.59</v>
      </c>
      <c r="F55" s="102">
        <f>T38*2+F54</f>
        <v>2103.59</v>
      </c>
      <c r="G55" s="102"/>
      <c r="H55" s="102">
        <f>T38*2+H54</f>
        <v>2128.59</v>
      </c>
      <c r="I55" s="102">
        <f>T38*2+I54</f>
        <v>2151.3900000000003</v>
      </c>
      <c r="J55" s="102">
        <f>T38*2+J54</f>
        <v>2165.09</v>
      </c>
      <c r="K55" s="102"/>
      <c r="L55" s="102">
        <f>T38*2+L54</f>
        <v>2191.19</v>
      </c>
      <c r="M55" s="102"/>
      <c r="N55" s="102"/>
      <c r="O55" s="102"/>
      <c r="P55" s="102">
        <f>T38*2+P54</f>
        <v>2225.19</v>
      </c>
      <c r="Q55" s="102"/>
      <c r="R55" s="102"/>
      <c r="S55" s="115"/>
      <c r="T55" s="117">
        <f>T38*2+T54</f>
        <v>2263.9899999999998</v>
      </c>
    </row>
    <row r="56" spans="2:20" s="87" customFormat="1" ht="17.100000000000001" customHeight="1" x14ac:dyDescent="0.15">
      <c r="B56" s="86" t="s">
        <v>33</v>
      </c>
      <c r="C56" s="112"/>
      <c r="D56" s="106"/>
      <c r="E56" s="125" t="s">
        <v>75</v>
      </c>
      <c r="F56" s="105"/>
      <c r="G56" s="118" t="s">
        <v>76</v>
      </c>
      <c r="H56" s="118"/>
      <c r="I56" s="119" t="s">
        <v>77</v>
      </c>
      <c r="J56" s="119"/>
      <c r="K56" s="119" t="s">
        <v>78</v>
      </c>
      <c r="L56" s="118"/>
      <c r="M56" s="119" t="s">
        <v>79</v>
      </c>
      <c r="N56" s="119" t="s">
        <v>80</v>
      </c>
      <c r="O56" s="119" t="s">
        <v>81</v>
      </c>
      <c r="P56" s="119" t="s">
        <v>82</v>
      </c>
      <c r="Q56" s="119"/>
      <c r="R56" s="118"/>
      <c r="S56" s="105"/>
      <c r="T56" s="120" t="s">
        <v>92</v>
      </c>
    </row>
    <row r="57" spans="2:20" s="87" customFormat="1" ht="17.100000000000001" customHeight="1" x14ac:dyDescent="0.15">
      <c r="B57" s="88" t="s">
        <v>3</v>
      </c>
      <c r="C57" s="35" t="str">
        <f>IF(歩数・距離換算記録!$AL$59&gt;=C58+819.22*2,"=======","")</f>
        <v/>
      </c>
      <c r="D57" s="35" t="str">
        <f>IF(歩数・距離換算記録!$AL$59&gt;=D58+819.22*2,"=======","")</f>
        <v/>
      </c>
      <c r="E57" s="35" t="str">
        <f>IF(歩数・距離換算記録!$AL$59&gt;=E58+819.22*2,"=======","")</f>
        <v/>
      </c>
      <c r="F57" s="35" t="str">
        <f>IF(歩数・距離換算記録!$AL$59&gt;=F58+819.22*2,"=======","")</f>
        <v/>
      </c>
      <c r="G57" s="35" t="str">
        <f>IF(歩数・距離換算記録!$AL$59&gt;=G58+819.22*2,"=======","")</f>
        <v/>
      </c>
      <c r="H57" s="35" t="str">
        <f>IF(歩数・距離換算記録!$AL$59&gt;=H58+819.22*2,"=======","")</f>
        <v/>
      </c>
      <c r="I57" s="35" t="str">
        <f>IF(歩数・距離換算記録!$AL$59&gt;=I58+819.22*2,"=======","")</f>
        <v/>
      </c>
      <c r="J57" s="35" t="str">
        <f>IF(歩数・距離換算記録!$AL$59&gt;=J58+819.22*2,"=======","")</f>
        <v/>
      </c>
      <c r="K57" s="35" t="str">
        <f>IF(歩数・距離換算記録!$AL$59&gt;=K58+819.22*2,"=======","")</f>
        <v/>
      </c>
      <c r="L57" s="35" t="str">
        <f>IF(歩数・距離換算記録!$AL$59&gt;=L58+819.22*2,"=======","")</f>
        <v/>
      </c>
      <c r="M57" s="35" t="str">
        <f>IF(歩数・距離換算記録!$AL$59&gt;=M58+819.22*2,"=======","")</f>
        <v/>
      </c>
      <c r="N57" s="35" t="str">
        <f>IF(歩数・距離換算記録!$AL$59&gt;=N58+819.22*2,"=======","")</f>
        <v/>
      </c>
      <c r="O57" s="35" t="str">
        <f>IF(歩数・距離換算記録!$AL$59&gt;=O58+819.22*2,"=======","")</f>
        <v/>
      </c>
      <c r="P57" s="35" t="str">
        <f>IF(歩数・距離換算記録!$AL$59&gt;=P58+819.22*2,"=======","")</f>
        <v/>
      </c>
      <c r="Q57" s="35" t="str">
        <f>IF(歩数・距離換算記録!$AL$59&gt;=Q58+819.22*2,"=======","")</f>
        <v/>
      </c>
      <c r="R57" s="35" t="str">
        <f>IF(歩数・距離換算記録!$AL$59&gt;=R58+819.22*2,"=======","")</f>
        <v/>
      </c>
      <c r="S57" s="35" t="str">
        <f>IF(歩数・距離換算記録!$AL$59&gt;=S58+819.22*2,"=======","")</f>
        <v/>
      </c>
      <c r="T57" s="36" t="str">
        <f>IF(歩数・距離換算記録!$AL$59&gt;=T58+819.22*2,"=======","")</f>
        <v/>
      </c>
    </row>
    <row r="58" spans="2:20" s="87" customFormat="1" ht="17.100000000000001" customHeight="1" x14ac:dyDescent="0.15">
      <c r="B58" s="88" t="s">
        <v>2</v>
      </c>
      <c r="C58" s="38">
        <v>630</v>
      </c>
      <c r="D58" s="35">
        <v>640</v>
      </c>
      <c r="E58" s="37">
        <v>651.15</v>
      </c>
      <c r="F58" s="89">
        <v>660</v>
      </c>
      <c r="G58" s="38">
        <v>672.55</v>
      </c>
      <c r="H58" s="35">
        <v>690</v>
      </c>
      <c r="I58" s="35">
        <v>701.75</v>
      </c>
      <c r="J58" s="35">
        <v>710</v>
      </c>
      <c r="K58" s="35">
        <v>715.65</v>
      </c>
      <c r="L58" s="35">
        <v>720</v>
      </c>
      <c r="M58" s="35">
        <v>734.35</v>
      </c>
      <c r="N58" s="35">
        <v>744.24</v>
      </c>
      <c r="O58" s="35">
        <v>753.22</v>
      </c>
      <c r="P58" s="35">
        <v>768.62</v>
      </c>
      <c r="Q58" s="35">
        <v>780</v>
      </c>
      <c r="R58" s="35">
        <v>790</v>
      </c>
      <c r="S58" s="37">
        <v>800</v>
      </c>
      <c r="T58" s="91">
        <v>819.22</v>
      </c>
    </row>
    <row r="59" spans="2:20" s="87" customFormat="1" ht="17.100000000000001" customHeight="1" thickBot="1" x14ac:dyDescent="0.2">
      <c r="B59" s="90" t="s">
        <v>35</v>
      </c>
      <c r="C59" s="109"/>
      <c r="D59" s="109"/>
      <c r="E59" s="109">
        <f>T38*2+E58</f>
        <v>2289.59</v>
      </c>
      <c r="F59" s="109"/>
      <c r="G59" s="109">
        <f>T38*2+G58</f>
        <v>2310.9899999999998</v>
      </c>
      <c r="H59" s="109"/>
      <c r="I59" s="109">
        <f>T38*2+I58</f>
        <v>2340.19</v>
      </c>
      <c r="J59" s="109"/>
      <c r="K59" s="109">
        <f>T38*2+K58</f>
        <v>2354.09</v>
      </c>
      <c r="L59" s="109"/>
      <c r="M59" s="109">
        <f>T38*2+M58</f>
        <v>2372.79</v>
      </c>
      <c r="N59" s="109">
        <f>T38*2+N58</f>
        <v>2382.6800000000003</v>
      </c>
      <c r="O59" s="109">
        <f>T38*2+O58</f>
        <v>2391.66</v>
      </c>
      <c r="P59" s="109">
        <f>T38*2+P58</f>
        <v>2407.06</v>
      </c>
      <c r="Q59" s="109"/>
      <c r="R59" s="121"/>
      <c r="S59" s="121"/>
      <c r="T59" s="111">
        <f>T38*2+T58</f>
        <v>2457.66</v>
      </c>
    </row>
    <row r="60" spans="2:20" s="87" customFormat="1" ht="17.100000000000001" customHeight="1" x14ac:dyDescent="0.15"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 spans="2:20" s="87" customFormat="1" ht="17.100000000000001" customHeight="1" thickBot="1" x14ac:dyDescent="0.2">
      <c r="B61" s="92" t="s">
        <v>26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</row>
    <row r="62" spans="2:20" s="87" customFormat="1" ht="17.100000000000001" customHeight="1" x14ac:dyDescent="0.15">
      <c r="B62" s="86" t="s">
        <v>33</v>
      </c>
      <c r="C62" s="95" t="s">
        <v>92</v>
      </c>
      <c r="D62" s="96" t="s">
        <v>39</v>
      </c>
      <c r="E62" s="96" t="s">
        <v>40</v>
      </c>
      <c r="F62" s="96" t="s">
        <v>41</v>
      </c>
      <c r="G62" s="96" t="s">
        <v>42</v>
      </c>
      <c r="H62" s="96" t="s">
        <v>43</v>
      </c>
      <c r="I62" s="96" t="s">
        <v>44</v>
      </c>
      <c r="J62" s="96" t="s">
        <v>45</v>
      </c>
      <c r="K62" s="96" t="s">
        <v>46</v>
      </c>
      <c r="L62" s="96" t="s">
        <v>47</v>
      </c>
      <c r="M62" s="96"/>
      <c r="N62" s="96" t="s">
        <v>48</v>
      </c>
      <c r="O62" s="96" t="s">
        <v>49</v>
      </c>
      <c r="P62" s="96"/>
      <c r="Q62" s="96" t="s">
        <v>50</v>
      </c>
      <c r="R62" s="96" t="s">
        <v>51</v>
      </c>
      <c r="S62" s="96"/>
      <c r="T62" s="98" t="s">
        <v>52</v>
      </c>
    </row>
    <row r="63" spans="2:20" s="87" customFormat="1" ht="17.100000000000001" customHeight="1" x14ac:dyDescent="0.15">
      <c r="B63" s="88" t="s">
        <v>3</v>
      </c>
      <c r="C63" s="35" t="str">
        <f>IF(歩数・距離換算記録!$AL$59&gt;=819.22*3,"=======","")</f>
        <v/>
      </c>
      <c r="D63" s="35" t="str">
        <f>IF(歩数・距離換算記録!$AL$59&gt;=D64+819.22*3,"=======","")</f>
        <v/>
      </c>
      <c r="E63" s="35" t="str">
        <f>IF(歩数・距離換算記録!$AL$59&gt;=E64+819.22*3,"=======","")</f>
        <v/>
      </c>
      <c r="F63" s="35" t="str">
        <f>IF(歩数・距離換算記録!$AL$59&gt;=F64+819.22*3,"=======","")</f>
        <v/>
      </c>
      <c r="G63" s="35" t="str">
        <f>IF(歩数・距離換算記録!$AL$59&gt;=G64+819.22*3,"=======","")</f>
        <v/>
      </c>
      <c r="H63" s="35" t="str">
        <f>IF(歩数・距離換算記録!$AL$59&gt;=H64+819.22*3,"=======","")</f>
        <v/>
      </c>
      <c r="I63" s="35" t="str">
        <f>IF(歩数・距離換算記録!$AL$59&gt;=I64+819.22*3,"=======","")</f>
        <v/>
      </c>
      <c r="J63" s="35" t="str">
        <f>IF(歩数・距離換算記録!$AL$59&gt;=J64+819.22*3,"=======","")</f>
        <v/>
      </c>
      <c r="K63" s="35" t="str">
        <f>IF(歩数・距離換算記録!$AL$59&gt;=K64+819.22*3,"=======","")</f>
        <v/>
      </c>
      <c r="L63" s="35" t="str">
        <f>IF(歩数・距離換算記録!$AL$59&gt;=L64+819.22*3,"=======","")</f>
        <v/>
      </c>
      <c r="M63" s="35" t="str">
        <f>IF(歩数・距離換算記録!$AL$59&gt;=M64+819.22*3,"=======","")</f>
        <v/>
      </c>
      <c r="N63" s="35" t="str">
        <f>IF(歩数・距離換算記録!$AL$59&gt;=N64+819.22*3,"=======","")</f>
        <v/>
      </c>
      <c r="O63" s="35" t="str">
        <f>IF(歩数・距離換算記録!$AL$59&gt;=O64+819.22*3,"=======","")</f>
        <v/>
      </c>
      <c r="P63" s="35" t="str">
        <f>IF(歩数・距離換算記録!$AL$59&gt;=P64+819.22*3,"=======","")</f>
        <v/>
      </c>
      <c r="Q63" s="35" t="str">
        <f>IF(歩数・距離換算記録!$AL$59&gt;=Q64+819.22*3,"=======","")</f>
        <v/>
      </c>
      <c r="R63" s="35" t="str">
        <f>IF(歩数・距離換算記録!$AL$59&gt;=R64+819.22*3,"=======","")</f>
        <v/>
      </c>
      <c r="S63" s="35" t="str">
        <f>IF(歩数・距離換算記録!$AL$59&gt;=S64+819.22*3,"=======","")</f>
        <v/>
      </c>
      <c r="T63" s="36" t="str">
        <f>IF(歩数・距離換算記録!$AL$59&gt;=T64+819.22*3,"=======","")</f>
        <v/>
      </c>
    </row>
    <row r="64" spans="2:20" s="87" customFormat="1" ht="17.100000000000001" customHeight="1" x14ac:dyDescent="0.15">
      <c r="B64" s="88" t="s">
        <v>2</v>
      </c>
      <c r="C64" s="99" t="s">
        <v>93</v>
      </c>
      <c r="D64" s="35">
        <v>12</v>
      </c>
      <c r="E64" s="35">
        <v>24.6</v>
      </c>
      <c r="F64" s="35">
        <v>43.7</v>
      </c>
      <c r="G64" s="35">
        <v>55.3</v>
      </c>
      <c r="H64" s="35">
        <v>67.099999999999994</v>
      </c>
      <c r="I64" s="35">
        <v>71.930000000000007</v>
      </c>
      <c r="J64" s="35">
        <v>79.819999999999993</v>
      </c>
      <c r="K64" s="35">
        <v>87.97</v>
      </c>
      <c r="L64" s="35">
        <v>107.37</v>
      </c>
      <c r="M64" s="35">
        <v>110</v>
      </c>
      <c r="N64" s="35">
        <v>120.97</v>
      </c>
      <c r="O64" s="35">
        <v>138.16999999999999</v>
      </c>
      <c r="P64" s="35">
        <v>150</v>
      </c>
      <c r="Q64" s="35">
        <v>164.87</v>
      </c>
      <c r="R64" s="35">
        <v>172.27</v>
      </c>
      <c r="S64" s="37">
        <v>180</v>
      </c>
      <c r="T64" s="36">
        <v>201.57</v>
      </c>
    </row>
    <row r="65" spans="2:20" s="87" customFormat="1" ht="17.100000000000001" customHeight="1" thickBot="1" x14ac:dyDescent="0.2">
      <c r="B65" s="90" t="s">
        <v>35</v>
      </c>
      <c r="C65" s="110"/>
      <c r="D65" s="122">
        <f>T58*3+D64</f>
        <v>2469.66</v>
      </c>
      <c r="E65" s="122">
        <f>T58*3+E64</f>
        <v>2482.2599999999998</v>
      </c>
      <c r="F65" s="122">
        <f>T58*3+F64</f>
        <v>2501.3599999999997</v>
      </c>
      <c r="G65" s="122">
        <f>T58*3+G64</f>
        <v>2512.96</v>
      </c>
      <c r="H65" s="122">
        <f>T58*3+H64</f>
        <v>2524.7599999999998</v>
      </c>
      <c r="I65" s="122">
        <f>T58*3+I64</f>
        <v>2529.5899999999997</v>
      </c>
      <c r="J65" s="122">
        <f>T58*3+J64</f>
        <v>2537.48</v>
      </c>
      <c r="K65" s="122">
        <f>T58*3+K64</f>
        <v>2545.6299999999997</v>
      </c>
      <c r="L65" s="122">
        <f>T58*3+L64</f>
        <v>2565.0299999999997</v>
      </c>
      <c r="M65" s="110"/>
      <c r="N65" s="110">
        <f>T58*3+N64</f>
        <v>2578.6299999999997</v>
      </c>
      <c r="O65" s="110">
        <f>T58*3+O64</f>
        <v>2595.83</v>
      </c>
      <c r="P65" s="110"/>
      <c r="Q65" s="110">
        <f>T58*3+Q64</f>
        <v>2622.5299999999997</v>
      </c>
      <c r="R65" s="110">
        <f>T58*3+R64</f>
        <v>2629.93</v>
      </c>
      <c r="S65" s="110"/>
      <c r="T65" s="111">
        <f>T58*3+T64</f>
        <v>2659.23</v>
      </c>
    </row>
    <row r="66" spans="2:20" s="87" customFormat="1" ht="17.100000000000001" customHeight="1" x14ac:dyDescent="0.15">
      <c r="B66" s="86" t="s">
        <v>33</v>
      </c>
      <c r="C66" s="96" t="s">
        <v>53</v>
      </c>
      <c r="D66" s="105"/>
      <c r="E66" s="106" t="s">
        <v>54</v>
      </c>
      <c r="F66" s="96" t="s">
        <v>55</v>
      </c>
      <c r="G66" s="105"/>
      <c r="H66" s="106" t="s">
        <v>56</v>
      </c>
      <c r="I66" s="105"/>
      <c r="J66" s="106" t="s">
        <v>57</v>
      </c>
      <c r="K66" s="107"/>
      <c r="L66" s="124" t="s">
        <v>58</v>
      </c>
      <c r="M66" s="106" t="s">
        <v>59</v>
      </c>
      <c r="N66" s="124" t="s">
        <v>60</v>
      </c>
      <c r="O66" s="106" t="s">
        <v>61</v>
      </c>
      <c r="P66" s="106" t="s">
        <v>62</v>
      </c>
      <c r="Q66" s="106" t="s">
        <v>63</v>
      </c>
      <c r="R66" s="125" t="s">
        <v>64</v>
      </c>
      <c r="S66" s="106" t="s">
        <v>65</v>
      </c>
      <c r="T66" s="120" t="s">
        <v>66</v>
      </c>
    </row>
    <row r="67" spans="2:20" s="87" customFormat="1" ht="17.100000000000001" customHeight="1" x14ac:dyDescent="0.15">
      <c r="B67" s="88" t="s">
        <v>3</v>
      </c>
      <c r="C67" s="35" t="str">
        <f>IF(歩数・距離換算記録!$AL$59&gt;=C68+819.22*3,"=======","")</f>
        <v/>
      </c>
      <c r="D67" s="35" t="str">
        <f>IF(歩数・距離換算記録!$AL$59&gt;=D68+819.22*3,"=======","")</f>
        <v/>
      </c>
      <c r="E67" s="35" t="str">
        <f>IF(歩数・距離換算記録!$AL$59&gt;=E68+819.22*3,"=======","")</f>
        <v/>
      </c>
      <c r="F67" s="35" t="str">
        <f>IF(歩数・距離換算記録!$AL$59&gt;=F68+819.22*3,"=======","")</f>
        <v/>
      </c>
      <c r="G67" s="35" t="str">
        <f>IF(歩数・距離換算記録!$AL$59&gt;=G68+819.22*3,"=======","")</f>
        <v/>
      </c>
      <c r="H67" s="35" t="str">
        <f>IF(歩数・距離換算記録!$AL$59&gt;=H68+819.22*3,"=======","")</f>
        <v/>
      </c>
      <c r="I67" s="35" t="str">
        <f>IF(歩数・距離換算記録!$AL$59&gt;=I68+819.22*3,"=======","")</f>
        <v/>
      </c>
      <c r="J67" s="35" t="str">
        <f>IF(歩数・距離換算記録!$AL$59&gt;=J68+819.22*3,"=======","")</f>
        <v/>
      </c>
      <c r="K67" s="35" t="str">
        <f>IF(歩数・距離換算記録!$AL$59&gt;=K68+819.22*3,"=======","")</f>
        <v/>
      </c>
      <c r="L67" s="35" t="str">
        <f>IF(歩数・距離換算記録!$AL$59&gt;=L68+819.22*3,"=======","")</f>
        <v/>
      </c>
      <c r="M67" s="35" t="str">
        <f>IF(歩数・距離換算記録!$AL$59&gt;=M68+819.22*3,"=======","")</f>
        <v/>
      </c>
      <c r="N67" s="35" t="str">
        <f>IF(歩数・距離換算記録!$AL$59&gt;=N68+819.22*3,"=======","")</f>
        <v/>
      </c>
      <c r="O67" s="35" t="str">
        <f>IF(歩数・距離換算記録!$AL$59&gt;=O68+819.22*3,"=======","")</f>
        <v/>
      </c>
      <c r="P67" s="35" t="str">
        <f>IF(歩数・距離換算記録!$AL$59&gt;=P68+819.22*3,"=======","")</f>
        <v/>
      </c>
      <c r="Q67" s="35" t="str">
        <f>IF(歩数・距離換算記録!$AL$59&gt;=Q68+819.22*3,"=======","")</f>
        <v/>
      </c>
      <c r="R67" s="35" t="str">
        <f>IF(歩数・距離換算記録!$AL$59&gt;=R68+819.22*3,"=======","")</f>
        <v/>
      </c>
      <c r="S67" s="35" t="str">
        <f>IF(歩数・距離換算記録!$AL$59&gt;=S68+819.22*3,"=======","")</f>
        <v/>
      </c>
      <c r="T67" s="36" t="str">
        <f>IF(歩数・距離換算記録!$AL$59&gt;=T68+819.22*3,"=======","")</f>
        <v/>
      </c>
    </row>
    <row r="68" spans="2:20" s="87" customFormat="1" ht="17.100000000000001" customHeight="1" x14ac:dyDescent="0.15">
      <c r="B68" s="88" t="s">
        <v>2</v>
      </c>
      <c r="C68" s="35">
        <v>209.51</v>
      </c>
      <c r="D68" s="35">
        <v>220</v>
      </c>
      <c r="E68" s="89">
        <v>224.11</v>
      </c>
      <c r="F68" s="37">
        <v>233.64</v>
      </c>
      <c r="G68" s="35">
        <v>240</v>
      </c>
      <c r="H68" s="35">
        <v>255.94</v>
      </c>
      <c r="I68" s="35">
        <v>260</v>
      </c>
      <c r="J68" s="74">
        <v>272.14</v>
      </c>
      <c r="K68" s="35">
        <v>280</v>
      </c>
      <c r="L68" s="35">
        <v>291.44</v>
      </c>
      <c r="M68" s="35">
        <v>321.94</v>
      </c>
      <c r="N68" s="35">
        <v>334.64</v>
      </c>
      <c r="O68" s="35">
        <v>339.74</v>
      </c>
      <c r="P68" s="35">
        <v>373.48</v>
      </c>
      <c r="Q68" s="89">
        <v>388.08</v>
      </c>
      <c r="R68" s="37">
        <v>391.55</v>
      </c>
      <c r="S68" s="35">
        <v>396.05</v>
      </c>
      <c r="T68" s="83">
        <v>406.55</v>
      </c>
    </row>
    <row r="69" spans="2:20" s="87" customFormat="1" ht="17.100000000000001" customHeight="1" thickBot="1" x14ac:dyDescent="0.2">
      <c r="B69" s="90" t="s">
        <v>35</v>
      </c>
      <c r="C69" s="110">
        <f>T58*3+C68</f>
        <v>2667.17</v>
      </c>
      <c r="D69" s="109"/>
      <c r="E69" s="110">
        <f>T58*3+E68</f>
        <v>2681.77</v>
      </c>
      <c r="F69" s="110">
        <f>T58*3+F68</f>
        <v>2691.2999999999997</v>
      </c>
      <c r="G69" s="110"/>
      <c r="H69" s="110">
        <f>T58*3+H68</f>
        <v>2713.6</v>
      </c>
      <c r="I69" s="110"/>
      <c r="J69" s="110">
        <f>T58*3+J68</f>
        <v>2729.7999999999997</v>
      </c>
      <c r="K69" s="110"/>
      <c r="L69" s="110">
        <f>T58*3+L68</f>
        <v>2749.1</v>
      </c>
      <c r="M69" s="110">
        <f>T58*3+M68</f>
        <v>2779.6</v>
      </c>
      <c r="N69" s="110">
        <f>T58*3+N68</f>
        <v>2792.2999999999997</v>
      </c>
      <c r="O69" s="110">
        <f>T58*3+O68</f>
        <v>2797.3999999999996</v>
      </c>
      <c r="P69" s="110">
        <f>T58*3+P68</f>
        <v>2831.14</v>
      </c>
      <c r="Q69" s="110">
        <f>T58*3+Q68</f>
        <v>2845.74</v>
      </c>
      <c r="R69" s="110">
        <f>T58*3+R68</f>
        <v>2849.21</v>
      </c>
      <c r="S69" s="110">
        <f>T58*3+S68</f>
        <v>2853.71</v>
      </c>
      <c r="T69" s="111">
        <f>T58*3+T68</f>
        <v>2864.21</v>
      </c>
    </row>
    <row r="70" spans="2:20" s="87" customFormat="1" ht="17.100000000000001" customHeight="1" x14ac:dyDescent="0.15">
      <c r="B70" s="86" t="s">
        <v>33</v>
      </c>
      <c r="C70" s="112"/>
      <c r="D70" s="113"/>
      <c r="E70" s="106" t="s">
        <v>67</v>
      </c>
      <c r="F70" s="106" t="s">
        <v>68</v>
      </c>
      <c r="G70" s="105"/>
      <c r="H70" s="106" t="s">
        <v>69</v>
      </c>
      <c r="I70" s="106" t="s">
        <v>70</v>
      </c>
      <c r="J70" s="106" t="s">
        <v>71</v>
      </c>
      <c r="K70" s="105"/>
      <c r="L70" s="106" t="s">
        <v>72</v>
      </c>
      <c r="M70" s="106"/>
      <c r="N70" s="106"/>
      <c r="O70" s="105"/>
      <c r="P70" s="106" t="s">
        <v>73</v>
      </c>
      <c r="Q70" s="105"/>
      <c r="R70" s="105"/>
      <c r="S70" s="106"/>
      <c r="T70" s="108" t="s">
        <v>74</v>
      </c>
    </row>
    <row r="71" spans="2:20" s="87" customFormat="1" ht="17.100000000000001" customHeight="1" x14ac:dyDescent="0.15">
      <c r="B71" s="88" t="s">
        <v>3</v>
      </c>
      <c r="C71" s="35" t="str">
        <f>IF(歩数・距離換算記録!$AL$59&gt;=C72+819.22*3,"=======","")</f>
        <v/>
      </c>
      <c r="D71" s="35" t="str">
        <f>IF(歩数・距離換算記録!$AL$59&gt;=D72+819.22*3,"=======","")</f>
        <v/>
      </c>
      <c r="E71" s="35" t="str">
        <f>IF(歩数・距離換算記録!$AL$59&gt;=E72+819.22*3,"=======","")</f>
        <v/>
      </c>
      <c r="F71" s="35" t="str">
        <f>IF(歩数・距離換算記録!$AL$59&gt;=F72+819.22*3,"=======","")</f>
        <v/>
      </c>
      <c r="G71" s="35" t="str">
        <f>IF(歩数・距離換算記録!$AL$59&gt;=G72+819.22*3,"=======","")</f>
        <v/>
      </c>
      <c r="H71" s="35" t="str">
        <f>IF(歩数・距離換算記録!$AL$59&gt;=H72+819.22*3,"=======","")</f>
        <v/>
      </c>
      <c r="I71" s="35" t="str">
        <f>IF(歩数・距離換算記録!$AL$59&gt;=I72+819.22*3,"=======","")</f>
        <v/>
      </c>
      <c r="J71" s="35" t="str">
        <f>IF(歩数・距離換算記録!$AL$59&gt;=J72+819.22*3,"=======","")</f>
        <v/>
      </c>
      <c r="K71" s="35" t="str">
        <f>IF(歩数・距離換算記録!$AL$59&gt;=K72+819.22*3,"=======","")</f>
        <v/>
      </c>
      <c r="L71" s="35" t="str">
        <f>IF(歩数・距離換算記録!$AL$59&gt;=L72+819.22*3,"=======","")</f>
        <v/>
      </c>
      <c r="M71" s="35" t="str">
        <f>IF(歩数・距離換算記録!$AL$59&gt;=M72+819.22*3,"=======","")</f>
        <v/>
      </c>
      <c r="N71" s="35" t="str">
        <f>IF(歩数・距離換算記録!$AL$59&gt;=N72+819.22*3,"=======","")</f>
        <v/>
      </c>
      <c r="O71" s="35" t="str">
        <f>IF(歩数・距離換算記録!$AL$59&gt;=O72+819.22*3,"=======","")</f>
        <v/>
      </c>
      <c r="P71" s="35" t="str">
        <f>IF(歩数・距離換算記録!$AL$59&gt;=P72+819.22*3,"=======","")</f>
        <v/>
      </c>
      <c r="Q71" s="35" t="str">
        <f>IF(歩数・距離換算記録!$AL$59&gt;=Q72+819.22*3,"=======","")</f>
        <v/>
      </c>
      <c r="R71" s="35" t="str">
        <f>IF(歩数・距離換算記録!$AL$59&gt;=R72+819.22*3,"=======","")</f>
        <v/>
      </c>
      <c r="S71" s="35" t="str">
        <f>IF(歩数・距離換算記録!$AL$59&gt;=S72+819.22*3,"=======","")</f>
        <v/>
      </c>
      <c r="T71" s="36" t="str">
        <f>IF(歩数・距離換算記録!$AL$59&gt;=T72+819.22*3,"=======","")</f>
        <v/>
      </c>
    </row>
    <row r="72" spans="2:20" s="87" customFormat="1" ht="17.100000000000001" customHeight="1" x14ac:dyDescent="0.15">
      <c r="B72" s="88" t="s">
        <v>2</v>
      </c>
      <c r="C72" s="38">
        <v>420</v>
      </c>
      <c r="D72" s="37">
        <v>430</v>
      </c>
      <c r="E72" s="89">
        <v>449.15</v>
      </c>
      <c r="F72" s="38">
        <v>465.15</v>
      </c>
      <c r="G72" s="35">
        <v>480</v>
      </c>
      <c r="H72" s="89">
        <v>490.15</v>
      </c>
      <c r="I72" s="35">
        <v>512.95000000000005</v>
      </c>
      <c r="J72" s="35">
        <v>526.65</v>
      </c>
      <c r="K72" s="35">
        <v>540</v>
      </c>
      <c r="L72" s="35">
        <v>552.75</v>
      </c>
      <c r="M72" s="35">
        <v>560</v>
      </c>
      <c r="N72" s="35">
        <v>570</v>
      </c>
      <c r="O72" s="35">
        <v>580</v>
      </c>
      <c r="P72" s="35">
        <v>586.75</v>
      </c>
      <c r="Q72" s="35">
        <v>590</v>
      </c>
      <c r="R72" s="35">
        <v>600</v>
      </c>
      <c r="S72" s="37">
        <v>610</v>
      </c>
      <c r="T72" s="36">
        <v>625.54999999999995</v>
      </c>
    </row>
    <row r="73" spans="2:20" s="87" customFormat="1" ht="17.100000000000001" customHeight="1" thickBot="1" x14ac:dyDescent="0.2">
      <c r="B73" s="90" t="s">
        <v>35</v>
      </c>
      <c r="C73" s="102"/>
      <c r="D73" s="114"/>
      <c r="E73" s="102">
        <f>T58*3+E72</f>
        <v>2906.81</v>
      </c>
      <c r="F73" s="102">
        <f>T58*3+F72</f>
        <v>2922.81</v>
      </c>
      <c r="G73" s="102"/>
      <c r="H73" s="102">
        <f>T58*3+H72</f>
        <v>2947.81</v>
      </c>
      <c r="I73" s="102">
        <f>T58*3+I72</f>
        <v>2970.6099999999997</v>
      </c>
      <c r="J73" s="102">
        <f>T58*3+J72</f>
        <v>2984.31</v>
      </c>
      <c r="K73" s="102"/>
      <c r="L73" s="102">
        <f>T58*3+L72</f>
        <v>3010.41</v>
      </c>
      <c r="M73" s="102"/>
      <c r="N73" s="102"/>
      <c r="O73" s="102"/>
      <c r="P73" s="102">
        <f>T58*3+P72</f>
        <v>3044.41</v>
      </c>
      <c r="Q73" s="102"/>
      <c r="R73" s="102"/>
      <c r="S73" s="115"/>
      <c r="T73" s="117">
        <f>T58*3+T72</f>
        <v>3083.21</v>
      </c>
    </row>
    <row r="74" spans="2:20" s="87" customFormat="1" ht="17.100000000000001" customHeight="1" x14ac:dyDescent="0.15">
      <c r="B74" s="86" t="s">
        <v>33</v>
      </c>
      <c r="C74" s="112"/>
      <c r="D74" s="106"/>
      <c r="E74" s="125" t="s">
        <v>75</v>
      </c>
      <c r="F74" s="105"/>
      <c r="G74" s="118" t="s">
        <v>76</v>
      </c>
      <c r="H74" s="118"/>
      <c r="I74" s="119" t="s">
        <v>77</v>
      </c>
      <c r="J74" s="119"/>
      <c r="K74" s="119" t="s">
        <v>78</v>
      </c>
      <c r="L74" s="118"/>
      <c r="M74" s="119" t="s">
        <v>79</v>
      </c>
      <c r="N74" s="119" t="s">
        <v>80</v>
      </c>
      <c r="O74" s="119" t="s">
        <v>81</v>
      </c>
      <c r="P74" s="119" t="s">
        <v>82</v>
      </c>
      <c r="Q74" s="119"/>
      <c r="R74" s="118"/>
      <c r="S74" s="105"/>
      <c r="T74" s="120" t="s">
        <v>92</v>
      </c>
    </row>
    <row r="75" spans="2:20" s="87" customFormat="1" ht="17.100000000000001" customHeight="1" x14ac:dyDescent="0.15">
      <c r="B75" s="88" t="s">
        <v>3</v>
      </c>
      <c r="C75" s="35" t="str">
        <f>IF(歩数・距離換算記録!$AL$59&gt;=C76+819.22*3,"=======","")</f>
        <v/>
      </c>
      <c r="D75" s="35" t="str">
        <f>IF(歩数・距離換算記録!$AL$59&gt;=D76+819.22*3,"=======","")</f>
        <v/>
      </c>
      <c r="E75" s="35" t="str">
        <f>IF(歩数・距離換算記録!$AL$59&gt;=E76+819.22*3,"=======","")</f>
        <v/>
      </c>
      <c r="F75" s="35" t="str">
        <f>IF(歩数・距離換算記録!$AL$59&gt;=F76+819.22*3,"=======","")</f>
        <v/>
      </c>
      <c r="G75" s="35" t="str">
        <f>IF(歩数・距離換算記録!$AL$59&gt;=G76+819.22*3,"=======","")</f>
        <v/>
      </c>
      <c r="H75" s="35" t="str">
        <f>IF(歩数・距離換算記録!$AL$59&gt;=H76+819.22*3,"=======","")</f>
        <v/>
      </c>
      <c r="I75" s="35" t="str">
        <f>IF(歩数・距離換算記録!$AL$59&gt;=I76+819.22*3,"=======","")</f>
        <v/>
      </c>
      <c r="J75" s="35" t="str">
        <f>IF(歩数・距離換算記録!$AL$59&gt;=J76+819.22*3,"=======","")</f>
        <v/>
      </c>
      <c r="K75" s="35" t="str">
        <f>IF(歩数・距離換算記録!$AL$59&gt;=K76+819.22*3,"=======","")</f>
        <v/>
      </c>
      <c r="L75" s="35" t="str">
        <f>IF(歩数・距離換算記録!$AL$59&gt;=L76+819.22*3,"=======","")</f>
        <v/>
      </c>
      <c r="M75" s="35" t="str">
        <f>IF(歩数・距離換算記録!$AL$59&gt;=M76+819.22*3,"=======","")</f>
        <v/>
      </c>
      <c r="N75" s="35" t="str">
        <f>IF(歩数・距離換算記録!$AL$59&gt;=N76+819.22*3,"=======","")</f>
        <v/>
      </c>
      <c r="O75" s="35" t="str">
        <f>IF(歩数・距離換算記録!$AL$59&gt;=O76+819.22*3,"=======","")</f>
        <v/>
      </c>
      <c r="P75" s="35" t="str">
        <f>IF(歩数・距離換算記録!$AL$59&gt;=P76+819.22*3,"=======","")</f>
        <v/>
      </c>
      <c r="Q75" s="35" t="str">
        <f>IF(歩数・距離換算記録!$AL$59&gt;=Q76+819.22*3,"=======","")</f>
        <v/>
      </c>
      <c r="R75" s="35" t="str">
        <f>IF(歩数・距離換算記録!$AL$59&gt;=R76+819.22*3,"=======","")</f>
        <v/>
      </c>
      <c r="S75" s="35" t="str">
        <f>IF(歩数・距離換算記録!$AL$59&gt;=S76+819.22*3,"=======","")</f>
        <v/>
      </c>
      <c r="T75" s="36" t="str">
        <f>IF(歩数・距離換算記録!$AL$59&gt;=T76+819.22*3,"=======","")</f>
        <v/>
      </c>
    </row>
    <row r="76" spans="2:20" s="87" customFormat="1" ht="17.100000000000001" customHeight="1" x14ac:dyDescent="0.15">
      <c r="B76" s="88" t="s">
        <v>2</v>
      </c>
      <c r="C76" s="38">
        <v>630</v>
      </c>
      <c r="D76" s="35">
        <v>640</v>
      </c>
      <c r="E76" s="37">
        <v>651.15</v>
      </c>
      <c r="F76" s="89">
        <v>660</v>
      </c>
      <c r="G76" s="38">
        <v>672.55</v>
      </c>
      <c r="H76" s="35">
        <v>690</v>
      </c>
      <c r="I76" s="35">
        <v>701.75</v>
      </c>
      <c r="J76" s="35">
        <v>710</v>
      </c>
      <c r="K76" s="35">
        <v>715.65</v>
      </c>
      <c r="L76" s="35">
        <v>720</v>
      </c>
      <c r="M76" s="35">
        <v>734.35</v>
      </c>
      <c r="N76" s="35">
        <v>744.24</v>
      </c>
      <c r="O76" s="35">
        <v>753.22</v>
      </c>
      <c r="P76" s="35">
        <v>768.62</v>
      </c>
      <c r="Q76" s="35">
        <v>780</v>
      </c>
      <c r="R76" s="35">
        <v>790</v>
      </c>
      <c r="S76" s="37">
        <v>800</v>
      </c>
      <c r="T76" s="91">
        <v>819.22</v>
      </c>
    </row>
    <row r="77" spans="2:20" s="87" customFormat="1" ht="17.100000000000001" customHeight="1" thickBot="1" x14ac:dyDescent="0.2">
      <c r="B77" s="90" t="s">
        <v>35</v>
      </c>
      <c r="C77" s="109"/>
      <c r="D77" s="109"/>
      <c r="E77" s="109">
        <f>T58*3+E76</f>
        <v>3108.81</v>
      </c>
      <c r="F77" s="109"/>
      <c r="G77" s="109">
        <f>T58*3+G76</f>
        <v>3130.21</v>
      </c>
      <c r="H77" s="109"/>
      <c r="I77" s="109">
        <f>T58*3+I76</f>
        <v>3159.41</v>
      </c>
      <c r="J77" s="109"/>
      <c r="K77" s="109">
        <f>T58*3+K76</f>
        <v>3173.31</v>
      </c>
      <c r="L77" s="109"/>
      <c r="M77" s="109">
        <f>T58*3+M76</f>
        <v>3192.0099999999998</v>
      </c>
      <c r="N77" s="109">
        <f>T58*3+N76</f>
        <v>3201.8999999999996</v>
      </c>
      <c r="O77" s="109">
        <f>T58*3+O76</f>
        <v>3210.88</v>
      </c>
      <c r="P77" s="109">
        <f>T58*3+P76</f>
        <v>3226.2799999999997</v>
      </c>
      <c r="Q77" s="109"/>
      <c r="R77" s="121"/>
      <c r="S77" s="121"/>
      <c r="T77" s="111">
        <f>T58*3+T76</f>
        <v>3276.88</v>
      </c>
    </row>
    <row r="78" spans="2:20" s="87" customFormat="1" ht="17.100000000000001" customHeight="1" x14ac:dyDescent="0.15">
      <c r="B78" s="93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94"/>
      <c r="S78" s="94"/>
      <c r="T78" s="102"/>
    </row>
    <row r="79" spans="2:20" s="87" customFormat="1" ht="17.100000000000001" customHeight="1" x14ac:dyDescent="0.15">
      <c r="B79" s="93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94"/>
      <c r="S79" s="94"/>
      <c r="T79" s="102"/>
    </row>
    <row r="80" spans="2:20" s="87" customFormat="1" ht="17.100000000000001" customHeight="1" x14ac:dyDescent="0.15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</row>
    <row r="81" spans="2:20" s="87" customFormat="1" ht="17.100000000000001" customHeight="1" thickBot="1" x14ac:dyDescent="0.2">
      <c r="B81" s="92" t="s">
        <v>28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</row>
    <row r="82" spans="2:20" s="87" customFormat="1" ht="17.100000000000001" customHeight="1" x14ac:dyDescent="0.15">
      <c r="B82" s="86" t="s">
        <v>33</v>
      </c>
      <c r="C82" s="95" t="s">
        <v>92</v>
      </c>
      <c r="D82" s="96" t="s">
        <v>39</v>
      </c>
      <c r="E82" s="96" t="s">
        <v>40</v>
      </c>
      <c r="F82" s="96" t="s">
        <v>41</v>
      </c>
      <c r="G82" s="96" t="s">
        <v>42</v>
      </c>
      <c r="H82" s="96" t="s">
        <v>43</v>
      </c>
      <c r="I82" s="96" t="s">
        <v>44</v>
      </c>
      <c r="J82" s="96" t="s">
        <v>45</v>
      </c>
      <c r="K82" s="96" t="s">
        <v>46</v>
      </c>
      <c r="L82" s="96" t="s">
        <v>47</v>
      </c>
      <c r="M82" s="96"/>
      <c r="N82" s="96" t="s">
        <v>48</v>
      </c>
      <c r="O82" s="96" t="s">
        <v>49</v>
      </c>
      <c r="P82" s="96"/>
      <c r="Q82" s="96" t="s">
        <v>50</v>
      </c>
      <c r="R82" s="96" t="s">
        <v>51</v>
      </c>
      <c r="S82" s="96"/>
      <c r="T82" s="98" t="s">
        <v>52</v>
      </c>
    </row>
    <row r="83" spans="2:20" s="87" customFormat="1" ht="17.100000000000001" customHeight="1" x14ac:dyDescent="0.15">
      <c r="B83" s="88" t="s">
        <v>3</v>
      </c>
      <c r="C83" s="35" t="str">
        <f>IF(歩数・距離換算記録!$AL$59&gt;=819.22*4,"=======","")</f>
        <v/>
      </c>
      <c r="D83" s="35" t="str">
        <f>IF(歩数・距離換算記録!$AL$59&gt;=D84+819.22*4,"=======","")</f>
        <v/>
      </c>
      <c r="E83" s="35" t="str">
        <f>IF(歩数・距離換算記録!$AL$59&gt;=E84+819.22*4,"=======","")</f>
        <v/>
      </c>
      <c r="F83" s="35" t="str">
        <f>IF(歩数・距離換算記録!$AL$59&gt;=F84+819.22*4,"=======","")</f>
        <v/>
      </c>
      <c r="G83" s="35" t="str">
        <f>IF(歩数・距離換算記録!$AL$59&gt;=G84+819.22*4,"=======","")</f>
        <v/>
      </c>
      <c r="H83" s="35" t="str">
        <f>IF(歩数・距離換算記録!$AL$59&gt;=H84+819.22*4,"=======","")</f>
        <v/>
      </c>
      <c r="I83" s="35" t="str">
        <f>IF(歩数・距離換算記録!$AL$59&gt;=I84+819.22*4,"=======","")</f>
        <v/>
      </c>
      <c r="J83" s="35" t="str">
        <f>IF(歩数・距離換算記録!$AL$59&gt;=J84+819.22*4,"=======","")</f>
        <v/>
      </c>
      <c r="K83" s="35" t="str">
        <f>IF(歩数・距離換算記録!$AL$59&gt;=K84+819.22*4,"=======","")</f>
        <v/>
      </c>
      <c r="L83" s="35" t="str">
        <f>IF(歩数・距離換算記録!$AL$59&gt;=L84+819.22*4,"=======","")</f>
        <v/>
      </c>
      <c r="M83" s="35" t="str">
        <f>IF(歩数・距離換算記録!$AL$59&gt;=M84+819.22*4,"=======","")</f>
        <v/>
      </c>
      <c r="N83" s="35" t="str">
        <f>IF(歩数・距離換算記録!$AL$59&gt;=N84+819.22*4,"=======","")</f>
        <v/>
      </c>
      <c r="O83" s="35" t="str">
        <f>IF(歩数・距離換算記録!$AL$59&gt;=O84+819.22*4,"=======","")</f>
        <v/>
      </c>
      <c r="P83" s="35" t="str">
        <f>IF(歩数・距離換算記録!$AL$59&gt;=P84+819.22*4,"=======","")</f>
        <v/>
      </c>
      <c r="Q83" s="35" t="str">
        <f>IF(歩数・距離換算記録!$AL$59&gt;=Q84+819.22*4,"=======","")</f>
        <v/>
      </c>
      <c r="R83" s="35" t="str">
        <f>IF(歩数・距離換算記録!$AL$59&gt;=R84+819.22*4,"=======","")</f>
        <v/>
      </c>
      <c r="S83" s="35" t="str">
        <f>IF(歩数・距離換算記録!$AL$59&gt;=S84+819.22*4,"=======","")</f>
        <v/>
      </c>
      <c r="T83" s="35" t="str">
        <f>IF(歩数・距離換算記録!$AL$59&gt;=T84+819.22*4,"=======","")</f>
        <v/>
      </c>
    </row>
    <row r="84" spans="2:20" s="87" customFormat="1" ht="17.100000000000001" customHeight="1" x14ac:dyDescent="0.15">
      <c r="B84" s="88" t="s">
        <v>2</v>
      </c>
      <c r="C84" s="99" t="s">
        <v>93</v>
      </c>
      <c r="D84" s="35">
        <v>12</v>
      </c>
      <c r="E84" s="35">
        <v>24.6</v>
      </c>
      <c r="F84" s="35">
        <v>43.7</v>
      </c>
      <c r="G84" s="35">
        <v>55.3</v>
      </c>
      <c r="H84" s="35">
        <v>67.099999999999994</v>
      </c>
      <c r="I84" s="35">
        <v>71.930000000000007</v>
      </c>
      <c r="J84" s="35">
        <v>79.819999999999993</v>
      </c>
      <c r="K84" s="35">
        <v>87.97</v>
      </c>
      <c r="L84" s="35">
        <v>107.37</v>
      </c>
      <c r="M84" s="35">
        <v>110</v>
      </c>
      <c r="N84" s="35">
        <v>120.97</v>
      </c>
      <c r="O84" s="35">
        <v>138.16999999999999</v>
      </c>
      <c r="P84" s="35">
        <v>150</v>
      </c>
      <c r="Q84" s="35">
        <v>164.87</v>
      </c>
      <c r="R84" s="35">
        <v>172.27</v>
      </c>
      <c r="S84" s="37">
        <v>180</v>
      </c>
      <c r="T84" s="36">
        <v>201.57</v>
      </c>
    </row>
    <row r="85" spans="2:20" s="87" customFormat="1" ht="17.100000000000001" customHeight="1" thickBot="1" x14ac:dyDescent="0.2">
      <c r="B85" s="90" t="s">
        <v>35</v>
      </c>
      <c r="C85" s="110"/>
      <c r="D85" s="122">
        <f>T76*4+D84</f>
        <v>3288.88</v>
      </c>
      <c r="E85" s="122">
        <f>T76*4+E84</f>
        <v>3301.48</v>
      </c>
      <c r="F85" s="122">
        <f>T76*4+F84</f>
        <v>3320.58</v>
      </c>
      <c r="G85" s="122">
        <f>T76*4+G84</f>
        <v>3332.1800000000003</v>
      </c>
      <c r="H85" s="122">
        <f>T76*4+H84</f>
        <v>3343.98</v>
      </c>
      <c r="I85" s="122">
        <f>T76*4+I84</f>
        <v>3348.81</v>
      </c>
      <c r="J85" s="122">
        <f>T76*4+J84</f>
        <v>3356.7000000000003</v>
      </c>
      <c r="K85" s="122">
        <f>T76*4+K84</f>
        <v>3364.85</v>
      </c>
      <c r="L85" s="122">
        <f>T76*4+L84</f>
        <v>3384.25</v>
      </c>
      <c r="M85" s="110"/>
      <c r="N85" s="110">
        <f>T76*4+N84</f>
        <v>3397.85</v>
      </c>
      <c r="O85" s="110">
        <f>T76*4+O84</f>
        <v>3415.05</v>
      </c>
      <c r="P85" s="110"/>
      <c r="Q85" s="110">
        <f>T76*4+Q84</f>
        <v>3441.75</v>
      </c>
      <c r="R85" s="110">
        <f>T76*4+R84</f>
        <v>3449.15</v>
      </c>
      <c r="S85" s="110"/>
      <c r="T85" s="111">
        <f>T76*4+T84</f>
        <v>3478.4500000000003</v>
      </c>
    </row>
    <row r="86" spans="2:20" s="87" customFormat="1" ht="17.100000000000001" customHeight="1" x14ac:dyDescent="0.15">
      <c r="B86" s="86" t="s">
        <v>33</v>
      </c>
      <c r="C86" s="96" t="s">
        <v>53</v>
      </c>
      <c r="D86" s="105"/>
      <c r="E86" s="106" t="s">
        <v>54</v>
      </c>
      <c r="F86" s="96" t="s">
        <v>55</v>
      </c>
      <c r="G86" s="105"/>
      <c r="H86" s="106" t="s">
        <v>56</v>
      </c>
      <c r="I86" s="105"/>
      <c r="J86" s="106" t="s">
        <v>57</v>
      </c>
      <c r="K86" s="107"/>
      <c r="L86" s="124" t="s">
        <v>58</v>
      </c>
      <c r="M86" s="106" t="s">
        <v>59</v>
      </c>
      <c r="N86" s="124" t="s">
        <v>60</v>
      </c>
      <c r="O86" s="106" t="s">
        <v>61</v>
      </c>
      <c r="P86" s="106" t="s">
        <v>62</v>
      </c>
      <c r="Q86" s="106" t="s">
        <v>63</v>
      </c>
      <c r="R86" s="125" t="s">
        <v>64</v>
      </c>
      <c r="S86" s="106" t="s">
        <v>65</v>
      </c>
      <c r="T86" s="120" t="s">
        <v>66</v>
      </c>
    </row>
    <row r="87" spans="2:20" s="87" customFormat="1" ht="17.100000000000001" customHeight="1" x14ac:dyDescent="0.15">
      <c r="B87" s="88" t="s">
        <v>3</v>
      </c>
      <c r="C87" s="35" t="str">
        <f>IF(歩数・距離換算記録!$AL$59&gt;=C88+819.22*4,"=======","")</f>
        <v/>
      </c>
      <c r="D87" s="35" t="str">
        <f>IF(歩数・距離換算記録!$AL$59&gt;=D88+819.22*4,"=======","")</f>
        <v/>
      </c>
      <c r="E87" s="35" t="str">
        <f>IF(歩数・距離換算記録!$AL$59&gt;=E88+819.22*4,"=======","")</f>
        <v/>
      </c>
      <c r="F87" s="35" t="str">
        <f>IF(歩数・距離換算記録!$AL$59&gt;=F88+819.22*4,"=======","")</f>
        <v/>
      </c>
      <c r="G87" s="35" t="str">
        <f>IF(歩数・距離換算記録!$AL$59&gt;=G88+819.22*4,"=======","")</f>
        <v/>
      </c>
      <c r="H87" s="35" t="str">
        <f>IF(歩数・距離換算記録!$AL$59&gt;=H88+819.22*4,"=======","")</f>
        <v/>
      </c>
      <c r="I87" s="35" t="str">
        <f>IF(歩数・距離換算記録!$AL$59&gt;=I88+819.22*4,"=======","")</f>
        <v/>
      </c>
      <c r="J87" s="35" t="str">
        <f>IF(歩数・距離換算記録!$AL$59&gt;=J88+819.22*4,"=======","")</f>
        <v/>
      </c>
      <c r="K87" s="35" t="str">
        <f>IF(歩数・距離換算記録!$AL$59&gt;=K88+819.22*4,"=======","")</f>
        <v/>
      </c>
      <c r="L87" s="35" t="str">
        <f>IF(歩数・距離換算記録!$AL$59&gt;=L88+819.22*4,"=======","")</f>
        <v/>
      </c>
      <c r="M87" s="35" t="str">
        <f>IF(歩数・距離換算記録!$AL$59&gt;=M88+819.22*4,"=======","")</f>
        <v/>
      </c>
      <c r="N87" s="35" t="str">
        <f>IF(歩数・距離換算記録!$AL$59&gt;=N88+819.22*4,"=======","")</f>
        <v/>
      </c>
      <c r="O87" s="35" t="str">
        <f>IF(歩数・距離換算記録!$AL$59&gt;=O88+819.22*4,"=======","")</f>
        <v/>
      </c>
      <c r="P87" s="35" t="str">
        <f>IF(歩数・距離換算記録!$AL$59&gt;=P88+819.22*4,"=======","")</f>
        <v/>
      </c>
      <c r="Q87" s="35" t="str">
        <f>IF(歩数・距離換算記録!$AL$59&gt;=Q88+819.22*4,"=======","")</f>
        <v/>
      </c>
      <c r="R87" s="35" t="str">
        <f>IF(歩数・距離換算記録!$AL$59&gt;=R88+819.22*4,"=======","")</f>
        <v/>
      </c>
      <c r="S87" s="35" t="str">
        <f>IF(歩数・距離換算記録!$AL$59&gt;=S88+819.22*4,"=======","")</f>
        <v/>
      </c>
      <c r="T87" s="36" t="str">
        <f>IF(歩数・距離換算記録!$AL$59&gt;=T88+819.22*4,"=======","")</f>
        <v/>
      </c>
    </row>
    <row r="88" spans="2:20" s="87" customFormat="1" ht="17.100000000000001" customHeight="1" x14ac:dyDescent="0.15">
      <c r="B88" s="88" t="s">
        <v>2</v>
      </c>
      <c r="C88" s="35">
        <v>209.51</v>
      </c>
      <c r="D88" s="35">
        <v>220</v>
      </c>
      <c r="E88" s="89">
        <v>224.11</v>
      </c>
      <c r="F88" s="37">
        <v>233.64</v>
      </c>
      <c r="G88" s="35">
        <v>240</v>
      </c>
      <c r="H88" s="35">
        <v>255.94</v>
      </c>
      <c r="I88" s="35">
        <v>260</v>
      </c>
      <c r="J88" s="74">
        <v>272.14</v>
      </c>
      <c r="K88" s="35">
        <v>280</v>
      </c>
      <c r="L88" s="35">
        <v>291.44</v>
      </c>
      <c r="M88" s="35">
        <v>321.94</v>
      </c>
      <c r="N88" s="35">
        <v>334.64</v>
      </c>
      <c r="O88" s="35">
        <v>339.74</v>
      </c>
      <c r="P88" s="35">
        <v>373.48</v>
      </c>
      <c r="Q88" s="89">
        <v>388.08</v>
      </c>
      <c r="R88" s="37">
        <v>391.55</v>
      </c>
      <c r="S88" s="35">
        <v>396.05</v>
      </c>
      <c r="T88" s="83">
        <v>406.55</v>
      </c>
    </row>
    <row r="89" spans="2:20" s="87" customFormat="1" ht="17.100000000000001" customHeight="1" thickBot="1" x14ac:dyDescent="0.2">
      <c r="B89" s="90" t="s">
        <v>35</v>
      </c>
      <c r="C89" s="110">
        <f>T76*4+C88</f>
        <v>3486.3900000000003</v>
      </c>
      <c r="D89" s="109"/>
      <c r="E89" s="110">
        <f>T76*4+E88</f>
        <v>3500.9900000000002</v>
      </c>
      <c r="F89" s="110">
        <f>T76*4+F88</f>
        <v>3510.52</v>
      </c>
      <c r="G89" s="110"/>
      <c r="H89" s="110">
        <f>T76*4+H88</f>
        <v>3532.82</v>
      </c>
      <c r="I89" s="110"/>
      <c r="J89" s="110">
        <f>T76*4+J88</f>
        <v>3549.02</v>
      </c>
      <c r="K89" s="110"/>
      <c r="L89" s="110">
        <f>T76*4+L88</f>
        <v>3568.32</v>
      </c>
      <c r="M89" s="110">
        <f>T76*4+M88</f>
        <v>3598.82</v>
      </c>
      <c r="N89" s="110">
        <f>T76*4+N88</f>
        <v>3611.52</v>
      </c>
      <c r="O89" s="110">
        <f>T76*4+O88</f>
        <v>3616.62</v>
      </c>
      <c r="P89" s="110">
        <f>T76*4+P88</f>
        <v>3650.36</v>
      </c>
      <c r="Q89" s="110">
        <f>T76*4+Q88</f>
        <v>3664.96</v>
      </c>
      <c r="R89" s="110">
        <f>T76*4+R88</f>
        <v>3668.4300000000003</v>
      </c>
      <c r="S89" s="110">
        <f>T76*4+S88</f>
        <v>3672.9300000000003</v>
      </c>
      <c r="T89" s="111">
        <f>T76*4+T88</f>
        <v>3683.4300000000003</v>
      </c>
    </row>
    <row r="90" spans="2:20" s="87" customFormat="1" ht="17.100000000000001" customHeight="1" x14ac:dyDescent="0.15">
      <c r="B90" s="86" t="s">
        <v>33</v>
      </c>
      <c r="C90" s="112"/>
      <c r="D90" s="113"/>
      <c r="E90" s="106" t="s">
        <v>67</v>
      </c>
      <c r="F90" s="106" t="s">
        <v>68</v>
      </c>
      <c r="G90" s="105"/>
      <c r="H90" s="106" t="s">
        <v>69</v>
      </c>
      <c r="I90" s="106" t="s">
        <v>70</v>
      </c>
      <c r="J90" s="106" t="s">
        <v>71</v>
      </c>
      <c r="K90" s="105"/>
      <c r="L90" s="106" t="s">
        <v>72</v>
      </c>
      <c r="M90" s="106"/>
      <c r="N90" s="106"/>
      <c r="O90" s="105"/>
      <c r="P90" s="106" t="s">
        <v>73</v>
      </c>
      <c r="Q90" s="105"/>
      <c r="R90" s="105"/>
      <c r="S90" s="106"/>
      <c r="T90" s="108" t="s">
        <v>74</v>
      </c>
    </row>
    <row r="91" spans="2:20" s="87" customFormat="1" ht="17.100000000000001" customHeight="1" x14ac:dyDescent="0.15">
      <c r="B91" s="88" t="s">
        <v>3</v>
      </c>
      <c r="C91" s="35" t="str">
        <f>IF(歩数・距離換算記録!$AL$59&gt;=C92+819.22*4,"=======","")</f>
        <v/>
      </c>
      <c r="D91" s="35" t="str">
        <f>IF(歩数・距離換算記録!$AL$59&gt;=D92+819.22*4,"=======","")</f>
        <v/>
      </c>
      <c r="E91" s="35" t="str">
        <f>IF(歩数・距離換算記録!$AL$59&gt;=E92+819.22*4,"=======","")</f>
        <v/>
      </c>
      <c r="F91" s="35" t="str">
        <f>IF(歩数・距離換算記録!$AL$59&gt;=F92+819.22*4,"=======","")</f>
        <v/>
      </c>
      <c r="G91" s="35" t="str">
        <f>IF(歩数・距離換算記録!$AL$59&gt;=G92+819.22*4,"=======","")</f>
        <v/>
      </c>
      <c r="H91" s="35" t="str">
        <f>IF(歩数・距離換算記録!$AL$59&gt;=H92+819.22*4,"=======","")</f>
        <v/>
      </c>
      <c r="I91" s="35" t="str">
        <f>IF(歩数・距離換算記録!$AL$59&gt;=I92+819.22*4,"=======","")</f>
        <v/>
      </c>
      <c r="J91" s="35" t="str">
        <f>IF(歩数・距離換算記録!$AL$59&gt;=J92+819.22*4,"=======","")</f>
        <v/>
      </c>
      <c r="K91" s="35" t="str">
        <f>IF(歩数・距離換算記録!$AL$59&gt;=K92+819.22*4,"=======","")</f>
        <v/>
      </c>
      <c r="L91" s="35" t="str">
        <f>IF(歩数・距離換算記録!$AL$59&gt;=L92+819.22*4,"=======","")</f>
        <v/>
      </c>
      <c r="M91" s="35" t="str">
        <f>IF(歩数・距離換算記録!$AL$59&gt;=M92+819.22*4,"=======","")</f>
        <v/>
      </c>
      <c r="N91" s="35" t="str">
        <f>IF(歩数・距離換算記録!$AL$59&gt;=N92+819.22*4,"=======","")</f>
        <v/>
      </c>
      <c r="O91" s="35" t="str">
        <f>IF(歩数・距離換算記録!$AL$59&gt;=O92+819.22*4,"=======","")</f>
        <v/>
      </c>
      <c r="P91" s="35" t="str">
        <f>IF(歩数・距離換算記録!$AL$59&gt;=P92+819.22*4,"=======","")</f>
        <v/>
      </c>
      <c r="Q91" s="35" t="str">
        <f>IF(歩数・距離換算記録!$AL$59&gt;=Q92+819.22*4,"=======","")</f>
        <v/>
      </c>
      <c r="R91" s="35" t="str">
        <f>IF(歩数・距離換算記録!$AL$59&gt;=R92+819.22*4,"=======","")</f>
        <v/>
      </c>
      <c r="S91" s="35" t="str">
        <f>IF(歩数・距離換算記録!$AL$59&gt;=S92+819.22*4,"=======","")</f>
        <v/>
      </c>
      <c r="T91" s="36" t="str">
        <f>IF(歩数・距離換算記録!$AL$59&gt;=T92+819.22*4,"=======","")</f>
        <v/>
      </c>
    </row>
    <row r="92" spans="2:20" s="87" customFormat="1" ht="17.100000000000001" customHeight="1" x14ac:dyDescent="0.15">
      <c r="B92" s="88" t="s">
        <v>2</v>
      </c>
      <c r="C92" s="38">
        <v>420</v>
      </c>
      <c r="D92" s="37">
        <v>430</v>
      </c>
      <c r="E92" s="89">
        <v>449.15</v>
      </c>
      <c r="F92" s="38">
        <v>465.15</v>
      </c>
      <c r="G92" s="35">
        <v>480</v>
      </c>
      <c r="H92" s="89">
        <v>490.15</v>
      </c>
      <c r="I92" s="35">
        <v>512.95000000000005</v>
      </c>
      <c r="J92" s="35">
        <v>526.65</v>
      </c>
      <c r="K92" s="35">
        <v>540</v>
      </c>
      <c r="L92" s="35">
        <v>552.75</v>
      </c>
      <c r="M92" s="35">
        <v>560</v>
      </c>
      <c r="N92" s="35">
        <v>570</v>
      </c>
      <c r="O92" s="35">
        <v>580</v>
      </c>
      <c r="P92" s="35">
        <v>586.75</v>
      </c>
      <c r="Q92" s="35">
        <v>590</v>
      </c>
      <c r="R92" s="35">
        <v>600</v>
      </c>
      <c r="S92" s="37">
        <v>610</v>
      </c>
      <c r="T92" s="36">
        <v>625.54999999999995</v>
      </c>
    </row>
    <row r="93" spans="2:20" s="87" customFormat="1" ht="17.100000000000001" customHeight="1" thickBot="1" x14ac:dyDescent="0.2">
      <c r="B93" s="90" t="s">
        <v>35</v>
      </c>
      <c r="C93" s="102"/>
      <c r="D93" s="114"/>
      <c r="E93" s="102">
        <f>T76*4+E92</f>
        <v>3726.03</v>
      </c>
      <c r="F93" s="102">
        <f>T76*4+F92</f>
        <v>3742.03</v>
      </c>
      <c r="G93" s="102"/>
      <c r="H93" s="102">
        <f>T76*4+H92</f>
        <v>3767.03</v>
      </c>
      <c r="I93" s="102">
        <f>T76*4+I92</f>
        <v>3789.83</v>
      </c>
      <c r="J93" s="102">
        <f>T76*4+J92</f>
        <v>3803.53</v>
      </c>
      <c r="K93" s="102"/>
      <c r="L93" s="102">
        <f>T76*4+L92</f>
        <v>3829.63</v>
      </c>
      <c r="M93" s="102"/>
      <c r="N93" s="102"/>
      <c r="O93" s="102"/>
      <c r="P93" s="102">
        <f>T76*4+P92</f>
        <v>3863.63</v>
      </c>
      <c r="Q93" s="102"/>
      <c r="R93" s="102"/>
      <c r="S93" s="115"/>
      <c r="T93" s="117">
        <f>T76*4+T92</f>
        <v>3902.4300000000003</v>
      </c>
    </row>
    <row r="94" spans="2:20" s="87" customFormat="1" ht="17.100000000000001" customHeight="1" x14ac:dyDescent="0.15">
      <c r="B94" s="86" t="s">
        <v>33</v>
      </c>
      <c r="C94" s="112"/>
      <c r="D94" s="106"/>
      <c r="E94" s="125" t="s">
        <v>75</v>
      </c>
      <c r="F94" s="105"/>
      <c r="G94" s="118" t="s">
        <v>76</v>
      </c>
      <c r="H94" s="118"/>
      <c r="I94" s="119" t="s">
        <v>77</v>
      </c>
      <c r="J94" s="119"/>
      <c r="K94" s="119" t="s">
        <v>78</v>
      </c>
      <c r="L94" s="118"/>
      <c r="M94" s="119" t="s">
        <v>79</v>
      </c>
      <c r="N94" s="119" t="s">
        <v>80</v>
      </c>
      <c r="O94" s="119" t="s">
        <v>81</v>
      </c>
      <c r="P94" s="119" t="s">
        <v>82</v>
      </c>
      <c r="Q94" s="119"/>
      <c r="R94" s="118"/>
      <c r="S94" s="105"/>
      <c r="T94" s="120" t="s">
        <v>92</v>
      </c>
    </row>
    <row r="95" spans="2:20" s="87" customFormat="1" ht="17.100000000000001" customHeight="1" x14ac:dyDescent="0.15">
      <c r="B95" s="88" t="s">
        <v>3</v>
      </c>
      <c r="C95" s="35" t="str">
        <f>IF(歩数・距離換算記録!$AL$59&gt;=C96+819.22*4,"=======","")</f>
        <v/>
      </c>
      <c r="D95" s="35" t="str">
        <f>IF(歩数・距離換算記録!$AL$59&gt;=D96+819.22*4,"=======","")</f>
        <v/>
      </c>
      <c r="E95" s="35" t="str">
        <f>IF(歩数・距離換算記録!$AL$59&gt;=E96+819.22*4,"=======","")</f>
        <v/>
      </c>
      <c r="F95" s="35" t="str">
        <f>IF(歩数・距離換算記録!$AL$59&gt;=F96+819.22*4,"=======","")</f>
        <v/>
      </c>
      <c r="G95" s="35" t="str">
        <f>IF(歩数・距離換算記録!$AL$59&gt;=G96+819.22*4,"=======","")</f>
        <v/>
      </c>
      <c r="H95" s="35" t="str">
        <f>IF(歩数・距離換算記録!$AL$59&gt;=H96+819.22*4,"=======","")</f>
        <v/>
      </c>
      <c r="I95" s="35" t="str">
        <f>IF(歩数・距離換算記録!$AL$59&gt;=I96+819.22*4,"=======","")</f>
        <v/>
      </c>
      <c r="J95" s="35" t="str">
        <f>IF(歩数・距離換算記録!$AL$59&gt;=J96+819.22*4,"=======","")</f>
        <v/>
      </c>
      <c r="K95" s="35" t="str">
        <f>IF(歩数・距離換算記録!$AL$59&gt;=K96+819.22*4,"=======","")</f>
        <v/>
      </c>
      <c r="L95" s="35" t="str">
        <f>IF(歩数・距離換算記録!$AL$59&gt;=L96+819.22*4,"=======","")</f>
        <v/>
      </c>
      <c r="M95" s="35" t="str">
        <f>IF(歩数・距離換算記録!$AL$59&gt;=M96+819.22*4,"=======","")</f>
        <v/>
      </c>
      <c r="N95" s="35" t="str">
        <f>IF(歩数・距離換算記録!$AL$59&gt;=N96+819.22*4,"=======","")</f>
        <v/>
      </c>
      <c r="O95" s="35" t="str">
        <f>IF(歩数・距離換算記録!$AL$59&gt;=O96+819.22*4,"=======","")</f>
        <v/>
      </c>
      <c r="P95" s="35" t="str">
        <f>IF(歩数・距離換算記録!$AL$59&gt;=P96+819.22*4,"=======","")</f>
        <v/>
      </c>
      <c r="Q95" s="35" t="str">
        <f>IF(歩数・距離換算記録!$AL$59&gt;=Q96+819.22*4,"=======","")</f>
        <v/>
      </c>
      <c r="R95" s="35" t="str">
        <f>IF(歩数・距離換算記録!$AL$59&gt;=R96+819.22*4,"=======","")</f>
        <v/>
      </c>
      <c r="S95" s="35" t="str">
        <f>IF(歩数・距離換算記録!$AL$59&gt;=S96+819.22*4,"=======","")</f>
        <v/>
      </c>
      <c r="T95" s="36" t="str">
        <f>IF(歩数・距離換算記録!$AL$59&gt;=T96+819.22*4,"=======","")</f>
        <v/>
      </c>
    </row>
    <row r="96" spans="2:20" s="87" customFormat="1" ht="17.100000000000001" customHeight="1" x14ac:dyDescent="0.15">
      <c r="B96" s="88" t="s">
        <v>2</v>
      </c>
      <c r="C96" s="38">
        <v>630</v>
      </c>
      <c r="D96" s="35">
        <v>640</v>
      </c>
      <c r="E96" s="37">
        <v>651.15</v>
      </c>
      <c r="F96" s="89">
        <v>660</v>
      </c>
      <c r="G96" s="38">
        <v>672.55</v>
      </c>
      <c r="H96" s="35">
        <v>690</v>
      </c>
      <c r="I96" s="35">
        <v>701.75</v>
      </c>
      <c r="J96" s="35">
        <v>710</v>
      </c>
      <c r="K96" s="35">
        <v>715.65</v>
      </c>
      <c r="L96" s="35">
        <v>720</v>
      </c>
      <c r="M96" s="35">
        <v>734.35</v>
      </c>
      <c r="N96" s="35">
        <v>744.24</v>
      </c>
      <c r="O96" s="35">
        <v>753.22</v>
      </c>
      <c r="P96" s="35">
        <v>768.62</v>
      </c>
      <c r="Q96" s="35">
        <v>780</v>
      </c>
      <c r="R96" s="35">
        <v>790</v>
      </c>
      <c r="S96" s="37">
        <v>800</v>
      </c>
      <c r="T96" s="91">
        <v>819.22</v>
      </c>
    </row>
    <row r="97" spans="2:20" s="87" customFormat="1" ht="17.100000000000001" customHeight="1" thickBot="1" x14ac:dyDescent="0.2">
      <c r="B97" s="90" t="s">
        <v>35</v>
      </c>
      <c r="C97" s="109"/>
      <c r="D97" s="109"/>
      <c r="E97" s="109">
        <f>T76*4+E96</f>
        <v>3928.03</v>
      </c>
      <c r="F97" s="109"/>
      <c r="G97" s="109">
        <f>T76*4+G96</f>
        <v>3949.4300000000003</v>
      </c>
      <c r="H97" s="109"/>
      <c r="I97" s="109">
        <f>T76*4+I96</f>
        <v>3978.63</v>
      </c>
      <c r="J97" s="109"/>
      <c r="K97" s="109">
        <f>T76*4+K96</f>
        <v>3992.53</v>
      </c>
      <c r="L97" s="109"/>
      <c r="M97" s="109">
        <f>T76*4+M96</f>
        <v>4011.23</v>
      </c>
      <c r="N97" s="109">
        <f>T76*4+N96</f>
        <v>4021.12</v>
      </c>
      <c r="O97" s="109">
        <f>T76*4+O96</f>
        <v>4030.1000000000004</v>
      </c>
      <c r="P97" s="109">
        <f>T76*4+P96</f>
        <v>4045.5</v>
      </c>
      <c r="Q97" s="109"/>
      <c r="R97" s="121"/>
      <c r="S97" s="121"/>
      <c r="T97" s="111">
        <f>T76*4+T96</f>
        <v>4096.1000000000004</v>
      </c>
    </row>
    <row r="98" spans="2:20" s="87" customFormat="1" ht="17.100000000000001" customHeight="1" x14ac:dyDescent="0.15"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</row>
    <row r="99" spans="2:20" s="87" customFormat="1" ht="17.100000000000001" customHeight="1" thickBot="1" x14ac:dyDescent="0.2">
      <c r="B99" s="92" t="s">
        <v>29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</row>
    <row r="100" spans="2:20" s="87" customFormat="1" ht="17.100000000000001" customHeight="1" x14ac:dyDescent="0.15">
      <c r="B100" s="86" t="s">
        <v>33</v>
      </c>
      <c r="C100" s="95" t="s">
        <v>92</v>
      </c>
      <c r="D100" s="96" t="s">
        <v>39</v>
      </c>
      <c r="E100" s="96" t="s">
        <v>40</v>
      </c>
      <c r="F100" s="96" t="s">
        <v>41</v>
      </c>
      <c r="G100" s="96" t="s">
        <v>42</v>
      </c>
      <c r="H100" s="96" t="s">
        <v>43</v>
      </c>
      <c r="I100" s="96" t="s">
        <v>44</v>
      </c>
      <c r="J100" s="96" t="s">
        <v>45</v>
      </c>
      <c r="K100" s="96" t="s">
        <v>46</v>
      </c>
      <c r="L100" s="96" t="s">
        <v>47</v>
      </c>
      <c r="M100" s="96"/>
      <c r="N100" s="96" t="s">
        <v>48</v>
      </c>
      <c r="O100" s="96" t="s">
        <v>49</v>
      </c>
      <c r="P100" s="96"/>
      <c r="Q100" s="96" t="s">
        <v>50</v>
      </c>
      <c r="R100" s="96" t="s">
        <v>51</v>
      </c>
      <c r="S100" s="96"/>
      <c r="T100" s="98" t="s">
        <v>52</v>
      </c>
    </row>
    <row r="101" spans="2:20" s="87" customFormat="1" ht="17.100000000000001" customHeight="1" x14ac:dyDescent="0.15">
      <c r="B101" s="88" t="s">
        <v>3</v>
      </c>
      <c r="C101" s="35" t="str">
        <f>IF(歩数・距離換算記録!$AL$59&gt;=819.22*5,"=======","")</f>
        <v/>
      </c>
      <c r="D101" s="35" t="str">
        <f>IF(歩数・距離換算記録!$AL$59&gt;=D102+819.22*5,"=======","")</f>
        <v/>
      </c>
      <c r="E101" s="35" t="str">
        <f>IF(歩数・距離換算記録!$AL$59&gt;=E102+819.22*5,"=======","")</f>
        <v/>
      </c>
      <c r="F101" s="35" t="str">
        <f>IF(歩数・距離換算記録!$AL$59&gt;=F102+819.22*5,"=======","")</f>
        <v/>
      </c>
      <c r="G101" s="35" t="str">
        <f>IF(歩数・距離換算記録!$AL$59&gt;=G102+819.22*5,"=======","")</f>
        <v/>
      </c>
      <c r="H101" s="35" t="str">
        <f>IF(歩数・距離換算記録!$AL$59&gt;=H102+819.22*5,"=======","")</f>
        <v/>
      </c>
      <c r="I101" s="35" t="str">
        <f>IF(歩数・距離換算記録!$AL$59&gt;=I102+819.22*5,"=======","")</f>
        <v/>
      </c>
      <c r="J101" s="35" t="str">
        <f>IF(歩数・距離換算記録!$AL$59&gt;=J102+819.22*5,"=======","")</f>
        <v/>
      </c>
      <c r="K101" s="35" t="str">
        <f>IF(歩数・距離換算記録!$AL$59&gt;=K102+819.22*5,"=======","")</f>
        <v/>
      </c>
      <c r="L101" s="35" t="str">
        <f>IF(歩数・距離換算記録!$AL$59&gt;=L102+819.22*5,"=======","")</f>
        <v/>
      </c>
      <c r="M101" s="35" t="str">
        <f>IF(歩数・距離換算記録!$AL$59&gt;=M102+819.22*5,"=======","")</f>
        <v/>
      </c>
      <c r="N101" s="35" t="str">
        <f>IF(歩数・距離換算記録!$AL$59&gt;=N102+819.22*5,"=======","")</f>
        <v/>
      </c>
      <c r="O101" s="35" t="str">
        <f>IF(歩数・距離換算記録!$AL$59&gt;=O102+819.22*5,"=======","")</f>
        <v/>
      </c>
      <c r="P101" s="35" t="str">
        <f>IF(歩数・距離換算記録!$AL$59&gt;=P102+819.22*5,"=======","")</f>
        <v/>
      </c>
      <c r="Q101" s="35" t="str">
        <f>IF(歩数・距離換算記録!$AL$59&gt;=Q102+819.22*5,"=======","")</f>
        <v/>
      </c>
      <c r="R101" s="35" t="str">
        <f>IF(歩数・距離換算記録!$AL$59&gt;=R102+819.22*5,"=======","")</f>
        <v/>
      </c>
      <c r="S101" s="35" t="str">
        <f>IF(歩数・距離換算記録!$AL$59&gt;=S102+819.22*5,"=======","")</f>
        <v/>
      </c>
      <c r="T101" s="36" t="str">
        <f>IF(歩数・距離換算記録!$AL$59&gt;=T102+819.22*5,"=======","")</f>
        <v/>
      </c>
    </row>
    <row r="102" spans="2:20" s="87" customFormat="1" ht="17.100000000000001" customHeight="1" x14ac:dyDescent="0.15">
      <c r="B102" s="88" t="s">
        <v>2</v>
      </c>
      <c r="C102" s="99" t="s">
        <v>93</v>
      </c>
      <c r="D102" s="35">
        <v>12</v>
      </c>
      <c r="E102" s="35">
        <v>24.6</v>
      </c>
      <c r="F102" s="35">
        <v>43.7</v>
      </c>
      <c r="G102" s="35">
        <v>55.3</v>
      </c>
      <c r="H102" s="35">
        <v>67.099999999999994</v>
      </c>
      <c r="I102" s="35">
        <v>71.930000000000007</v>
      </c>
      <c r="J102" s="35">
        <v>79.819999999999993</v>
      </c>
      <c r="K102" s="35">
        <v>87.97</v>
      </c>
      <c r="L102" s="35">
        <v>107.37</v>
      </c>
      <c r="M102" s="35">
        <v>110</v>
      </c>
      <c r="N102" s="35">
        <v>120.97</v>
      </c>
      <c r="O102" s="35">
        <v>138.16999999999999</v>
      </c>
      <c r="P102" s="35">
        <v>150</v>
      </c>
      <c r="Q102" s="35">
        <v>164.87</v>
      </c>
      <c r="R102" s="35">
        <v>172.27</v>
      </c>
      <c r="S102" s="37">
        <v>180</v>
      </c>
      <c r="T102" s="36">
        <v>201.57</v>
      </c>
    </row>
    <row r="103" spans="2:20" s="87" customFormat="1" ht="17.100000000000001" customHeight="1" thickBot="1" x14ac:dyDescent="0.2">
      <c r="B103" s="90" t="s">
        <v>35</v>
      </c>
      <c r="C103" s="110"/>
      <c r="D103" s="122">
        <f>T96*5+D102</f>
        <v>4108.1000000000004</v>
      </c>
      <c r="E103" s="122">
        <f>T96*5+E102</f>
        <v>4120.7000000000007</v>
      </c>
      <c r="F103" s="122">
        <f>T96*5+F102</f>
        <v>4139.8</v>
      </c>
      <c r="G103" s="122">
        <f>T96*5+G102</f>
        <v>4151.4000000000005</v>
      </c>
      <c r="H103" s="122">
        <f>T96*5+H102</f>
        <v>4163.2000000000007</v>
      </c>
      <c r="I103" s="122">
        <f>T96*5+I102</f>
        <v>4168.0300000000007</v>
      </c>
      <c r="J103" s="122">
        <f>T96*5+J102</f>
        <v>4175.92</v>
      </c>
      <c r="K103" s="122">
        <f>T96*5+K102</f>
        <v>4184.0700000000006</v>
      </c>
      <c r="L103" s="122">
        <f>T96*5+L102</f>
        <v>4203.47</v>
      </c>
      <c r="M103" s="110"/>
      <c r="N103" s="110">
        <f>T96*5+N102</f>
        <v>4217.0700000000006</v>
      </c>
      <c r="O103" s="110">
        <f>T96*5+O102</f>
        <v>4234.2700000000004</v>
      </c>
      <c r="P103" s="110"/>
      <c r="Q103" s="110">
        <f>T96*5+Q102</f>
        <v>4260.97</v>
      </c>
      <c r="R103" s="110">
        <f>T96*5+R102</f>
        <v>4268.3700000000008</v>
      </c>
      <c r="S103" s="110"/>
      <c r="T103" s="111">
        <f>T96*5+T102</f>
        <v>4297.67</v>
      </c>
    </row>
    <row r="104" spans="2:20" s="87" customFormat="1" ht="17.100000000000001" customHeight="1" x14ac:dyDescent="0.15">
      <c r="B104" s="86" t="s">
        <v>33</v>
      </c>
      <c r="C104" s="96" t="s">
        <v>53</v>
      </c>
      <c r="D104" s="105"/>
      <c r="E104" s="106" t="s">
        <v>54</v>
      </c>
      <c r="F104" s="96" t="s">
        <v>55</v>
      </c>
      <c r="G104" s="105"/>
      <c r="H104" s="106" t="s">
        <v>56</v>
      </c>
      <c r="I104" s="105"/>
      <c r="J104" s="106" t="s">
        <v>57</v>
      </c>
      <c r="K104" s="107"/>
      <c r="L104" s="124" t="s">
        <v>58</v>
      </c>
      <c r="M104" s="106" t="s">
        <v>59</v>
      </c>
      <c r="N104" s="124" t="s">
        <v>60</v>
      </c>
      <c r="O104" s="106" t="s">
        <v>61</v>
      </c>
      <c r="P104" s="106" t="s">
        <v>62</v>
      </c>
      <c r="Q104" s="106" t="s">
        <v>63</v>
      </c>
      <c r="R104" s="125" t="s">
        <v>64</v>
      </c>
      <c r="S104" s="106" t="s">
        <v>65</v>
      </c>
      <c r="T104" s="120" t="s">
        <v>66</v>
      </c>
    </row>
    <row r="105" spans="2:20" s="87" customFormat="1" ht="17.100000000000001" customHeight="1" x14ac:dyDescent="0.15">
      <c r="B105" s="88" t="s">
        <v>3</v>
      </c>
      <c r="C105" s="35" t="str">
        <f>IF(歩数・距離換算記録!$AL$59&gt;=C106+819.22*5,"=======","")</f>
        <v/>
      </c>
      <c r="D105" s="35" t="str">
        <f>IF(歩数・距離換算記録!$AL$59&gt;=D106+819.22*5,"=======","")</f>
        <v/>
      </c>
      <c r="E105" s="35" t="str">
        <f>IF(歩数・距離換算記録!$AL$59&gt;=E106+819.22*5,"=======","")</f>
        <v/>
      </c>
      <c r="F105" s="35" t="str">
        <f>IF(歩数・距離換算記録!$AL$59&gt;=F106+819.22*5,"=======","")</f>
        <v/>
      </c>
      <c r="G105" s="35" t="str">
        <f>IF(歩数・距離換算記録!$AL$59&gt;=G106+819.22*5,"=======","")</f>
        <v/>
      </c>
      <c r="H105" s="35" t="str">
        <f>IF(歩数・距離換算記録!$AL$59&gt;=H106+819.22*5,"=======","")</f>
        <v/>
      </c>
      <c r="I105" s="35" t="str">
        <f>IF(歩数・距離換算記録!$AL$59&gt;=I106+819.22*5,"=======","")</f>
        <v/>
      </c>
      <c r="J105" s="35" t="str">
        <f>IF(歩数・距離換算記録!$AL$59&gt;=J106+819.22*5,"=======","")</f>
        <v/>
      </c>
      <c r="K105" s="35" t="str">
        <f>IF(歩数・距離換算記録!$AL$59&gt;=K106+819.22*5,"=======","")</f>
        <v/>
      </c>
      <c r="L105" s="35" t="str">
        <f>IF(歩数・距離換算記録!$AL$59&gt;=L106+819.22*5,"=======","")</f>
        <v/>
      </c>
      <c r="M105" s="35" t="str">
        <f>IF(歩数・距離換算記録!$AL$59&gt;=M106+819.22*5,"=======","")</f>
        <v/>
      </c>
      <c r="N105" s="35" t="str">
        <f>IF(歩数・距離換算記録!$AL$59&gt;=N106+819.22*5,"=======","")</f>
        <v/>
      </c>
      <c r="O105" s="35" t="str">
        <f>IF(歩数・距離換算記録!$AL$59&gt;=O106+819.22*5,"=======","")</f>
        <v/>
      </c>
      <c r="P105" s="35" t="str">
        <f>IF(歩数・距離換算記録!$AL$59&gt;=P106+819.22*5,"=======","")</f>
        <v/>
      </c>
      <c r="Q105" s="35" t="str">
        <f>IF(歩数・距離換算記録!$AL$59&gt;=Q106+819.22*5,"=======","")</f>
        <v/>
      </c>
      <c r="R105" s="35" t="str">
        <f>IF(歩数・距離換算記録!$AL$59&gt;=R106+819.22*5,"=======","")</f>
        <v/>
      </c>
      <c r="S105" s="35" t="str">
        <f>IF(歩数・距離換算記録!$AL$59&gt;=S106+819.22*5,"=======","")</f>
        <v/>
      </c>
      <c r="T105" s="36" t="str">
        <f>IF(歩数・距離換算記録!$AL$59&gt;=T106+819.22*5,"=======","")</f>
        <v/>
      </c>
    </row>
    <row r="106" spans="2:20" s="87" customFormat="1" ht="17.100000000000001" customHeight="1" x14ac:dyDescent="0.15">
      <c r="B106" s="88" t="s">
        <v>2</v>
      </c>
      <c r="C106" s="35">
        <v>209.51</v>
      </c>
      <c r="D106" s="35">
        <v>220</v>
      </c>
      <c r="E106" s="89">
        <v>224.11</v>
      </c>
      <c r="F106" s="37">
        <v>233.64</v>
      </c>
      <c r="G106" s="35">
        <v>240</v>
      </c>
      <c r="H106" s="35">
        <v>255.94</v>
      </c>
      <c r="I106" s="35">
        <v>260</v>
      </c>
      <c r="J106" s="74">
        <v>272.14</v>
      </c>
      <c r="K106" s="35">
        <v>280</v>
      </c>
      <c r="L106" s="35">
        <v>291.44</v>
      </c>
      <c r="M106" s="35">
        <v>321.94</v>
      </c>
      <c r="N106" s="35">
        <v>334.64</v>
      </c>
      <c r="O106" s="35">
        <v>339.74</v>
      </c>
      <c r="P106" s="35">
        <v>373.48</v>
      </c>
      <c r="Q106" s="89">
        <v>388.08</v>
      </c>
      <c r="R106" s="37">
        <v>391.55</v>
      </c>
      <c r="S106" s="35">
        <v>396.05</v>
      </c>
      <c r="T106" s="83">
        <v>406.55</v>
      </c>
    </row>
    <row r="107" spans="2:20" s="87" customFormat="1" ht="17.100000000000001" customHeight="1" thickBot="1" x14ac:dyDescent="0.2">
      <c r="B107" s="90" t="s">
        <v>35</v>
      </c>
      <c r="C107" s="110">
        <f>T96*5+C106</f>
        <v>4305.6100000000006</v>
      </c>
      <c r="D107" s="109"/>
      <c r="E107" s="110">
        <f>T96*5+E106</f>
        <v>4320.21</v>
      </c>
      <c r="F107" s="110">
        <f>T96*5+F106</f>
        <v>4329.7400000000007</v>
      </c>
      <c r="G107" s="110"/>
      <c r="H107" s="110">
        <f>T96*5+H106</f>
        <v>4352.04</v>
      </c>
      <c r="I107" s="110"/>
      <c r="J107" s="110">
        <f>T96*5+J106</f>
        <v>4368.2400000000007</v>
      </c>
      <c r="K107" s="110"/>
      <c r="L107" s="110">
        <f>T96*5+L106</f>
        <v>4387.54</v>
      </c>
      <c r="M107" s="110">
        <f>T96*5+M106</f>
        <v>4418.04</v>
      </c>
      <c r="N107" s="110">
        <f>T96*5+N106</f>
        <v>4430.7400000000007</v>
      </c>
      <c r="O107" s="110">
        <f>T96*5+O106</f>
        <v>4435.84</v>
      </c>
      <c r="P107" s="110">
        <f>T96*5+P106</f>
        <v>4469.58</v>
      </c>
      <c r="Q107" s="110">
        <f>T96*5+Q106</f>
        <v>4484.18</v>
      </c>
      <c r="R107" s="110">
        <f>T96*5+R106</f>
        <v>4487.6500000000005</v>
      </c>
      <c r="S107" s="110">
        <f>T96*5+S106</f>
        <v>4492.1500000000005</v>
      </c>
      <c r="T107" s="111">
        <f>T96*5+T106</f>
        <v>4502.6500000000005</v>
      </c>
    </row>
    <row r="108" spans="2:20" s="87" customFormat="1" ht="17.100000000000001" customHeight="1" x14ac:dyDescent="0.15">
      <c r="B108" s="86" t="s">
        <v>33</v>
      </c>
      <c r="C108" s="112"/>
      <c r="D108" s="113"/>
      <c r="E108" s="106" t="s">
        <v>67</v>
      </c>
      <c r="F108" s="106" t="s">
        <v>68</v>
      </c>
      <c r="G108" s="105"/>
      <c r="H108" s="106" t="s">
        <v>69</v>
      </c>
      <c r="I108" s="106" t="s">
        <v>70</v>
      </c>
      <c r="J108" s="106" t="s">
        <v>71</v>
      </c>
      <c r="K108" s="105"/>
      <c r="L108" s="106" t="s">
        <v>72</v>
      </c>
      <c r="M108" s="106"/>
      <c r="N108" s="106"/>
      <c r="O108" s="105"/>
      <c r="P108" s="106" t="s">
        <v>73</v>
      </c>
      <c r="Q108" s="105"/>
      <c r="R108" s="105"/>
      <c r="S108" s="106"/>
      <c r="T108" s="108" t="s">
        <v>74</v>
      </c>
    </row>
    <row r="109" spans="2:20" s="87" customFormat="1" ht="17.100000000000001" customHeight="1" x14ac:dyDescent="0.15">
      <c r="B109" s="88" t="s">
        <v>3</v>
      </c>
      <c r="C109" s="35" t="str">
        <f>IF(歩数・距離換算記録!$AL$59&gt;=C110+819.22*5,"=======","")</f>
        <v/>
      </c>
      <c r="D109" s="35" t="str">
        <f>IF(歩数・距離換算記録!$AL$59&gt;=D110+819.22*5,"=======","")</f>
        <v/>
      </c>
      <c r="E109" s="35" t="str">
        <f>IF(歩数・距離換算記録!$AL$59&gt;=E110+819.22*5,"=======","")</f>
        <v/>
      </c>
      <c r="F109" s="35" t="str">
        <f>IF(歩数・距離換算記録!$AL$59&gt;=F110+819.22*5,"=======","")</f>
        <v/>
      </c>
      <c r="G109" s="35" t="str">
        <f>IF(歩数・距離換算記録!$AL$59&gt;=G110+819.22*5,"=======","")</f>
        <v/>
      </c>
      <c r="H109" s="35" t="str">
        <f>IF(歩数・距離換算記録!$AL$59&gt;=H110+819.22*5,"=======","")</f>
        <v/>
      </c>
      <c r="I109" s="35" t="str">
        <f>IF(歩数・距離換算記録!$AL$59&gt;=I110+819.22*5,"=======","")</f>
        <v/>
      </c>
      <c r="J109" s="35" t="str">
        <f>IF(歩数・距離換算記録!$AL$59&gt;=J110+819.22*5,"=======","")</f>
        <v/>
      </c>
      <c r="K109" s="35" t="str">
        <f>IF(歩数・距離換算記録!$AL$59&gt;=K110+819.22*5,"=======","")</f>
        <v/>
      </c>
      <c r="L109" s="35" t="str">
        <f>IF(歩数・距離換算記録!$AL$59&gt;=L110+819.22*5,"=======","")</f>
        <v/>
      </c>
      <c r="M109" s="35" t="str">
        <f>IF(歩数・距離換算記録!$AL$59&gt;=M110+819.22*5,"=======","")</f>
        <v/>
      </c>
      <c r="N109" s="35" t="str">
        <f>IF(歩数・距離換算記録!$AL$59&gt;=N110+819.22*5,"=======","")</f>
        <v/>
      </c>
      <c r="O109" s="35" t="str">
        <f>IF(歩数・距離換算記録!$AL$59&gt;=O110+819.22*5,"=======","")</f>
        <v/>
      </c>
      <c r="P109" s="35" t="str">
        <f>IF(歩数・距離換算記録!$AL$59&gt;=P110+819.22*5,"=======","")</f>
        <v/>
      </c>
      <c r="Q109" s="35" t="str">
        <f>IF(歩数・距離換算記録!$AL$59&gt;=Q110+819.22*5,"=======","")</f>
        <v/>
      </c>
      <c r="R109" s="35" t="str">
        <f>IF(歩数・距離換算記録!$AL$59&gt;=R110+819.22*5,"=======","")</f>
        <v/>
      </c>
      <c r="S109" s="35" t="str">
        <f>IF(歩数・距離換算記録!$AL$59&gt;=S110+819.22*5,"=======","")</f>
        <v/>
      </c>
      <c r="T109" s="36" t="str">
        <f>IF(歩数・距離換算記録!$AL$59&gt;=T110+819.22*5,"=======","")</f>
        <v/>
      </c>
    </row>
    <row r="110" spans="2:20" s="87" customFormat="1" ht="17.100000000000001" customHeight="1" x14ac:dyDescent="0.15">
      <c r="B110" s="88" t="s">
        <v>2</v>
      </c>
      <c r="C110" s="38">
        <v>420</v>
      </c>
      <c r="D110" s="37">
        <v>430</v>
      </c>
      <c r="E110" s="89">
        <v>449.15</v>
      </c>
      <c r="F110" s="38">
        <v>465.15</v>
      </c>
      <c r="G110" s="35">
        <v>480</v>
      </c>
      <c r="H110" s="89">
        <v>490.15</v>
      </c>
      <c r="I110" s="35">
        <v>512.95000000000005</v>
      </c>
      <c r="J110" s="35">
        <v>526.65</v>
      </c>
      <c r="K110" s="35">
        <v>540</v>
      </c>
      <c r="L110" s="35">
        <v>552.75</v>
      </c>
      <c r="M110" s="35">
        <v>560</v>
      </c>
      <c r="N110" s="35">
        <v>570</v>
      </c>
      <c r="O110" s="35">
        <v>580</v>
      </c>
      <c r="P110" s="35">
        <v>586.75</v>
      </c>
      <c r="Q110" s="35">
        <v>590</v>
      </c>
      <c r="R110" s="35">
        <v>600</v>
      </c>
      <c r="S110" s="37">
        <v>610</v>
      </c>
      <c r="T110" s="36">
        <v>625.54999999999995</v>
      </c>
    </row>
    <row r="111" spans="2:20" s="87" customFormat="1" ht="17.100000000000001" customHeight="1" thickBot="1" x14ac:dyDescent="0.2">
      <c r="B111" s="90" t="s">
        <v>35</v>
      </c>
      <c r="C111" s="102"/>
      <c r="D111" s="114"/>
      <c r="E111" s="102">
        <f>T96*5+E110</f>
        <v>4545.25</v>
      </c>
      <c r="F111" s="102">
        <f>T96*5+F110</f>
        <v>4561.25</v>
      </c>
      <c r="G111" s="102"/>
      <c r="H111" s="102">
        <f>T96*5+H110</f>
        <v>4586.25</v>
      </c>
      <c r="I111" s="102">
        <f>T96*5+I110</f>
        <v>4609.05</v>
      </c>
      <c r="J111" s="102">
        <f>T96*5+J110</f>
        <v>4622.75</v>
      </c>
      <c r="K111" s="102"/>
      <c r="L111" s="102">
        <f>T96*5+L110</f>
        <v>4648.8500000000004</v>
      </c>
      <c r="M111" s="102"/>
      <c r="N111" s="102">
        <f>T96*5+N110</f>
        <v>4666.1000000000004</v>
      </c>
      <c r="O111" s="102"/>
      <c r="P111" s="102">
        <f>T96*5+P110</f>
        <v>4682.8500000000004</v>
      </c>
      <c r="Q111" s="102"/>
      <c r="R111" s="102"/>
      <c r="S111" s="115"/>
      <c r="T111" s="117">
        <f>T96*5+T110</f>
        <v>4721.6500000000005</v>
      </c>
    </row>
    <row r="112" spans="2:20" s="87" customFormat="1" ht="17.100000000000001" customHeight="1" x14ac:dyDescent="0.15">
      <c r="B112" s="86" t="s">
        <v>33</v>
      </c>
      <c r="C112" s="112"/>
      <c r="D112" s="106"/>
      <c r="E112" s="125" t="s">
        <v>75</v>
      </c>
      <c r="F112" s="105"/>
      <c r="G112" s="118" t="s">
        <v>76</v>
      </c>
      <c r="H112" s="118"/>
      <c r="I112" s="119" t="s">
        <v>77</v>
      </c>
      <c r="J112" s="119"/>
      <c r="K112" s="119" t="s">
        <v>78</v>
      </c>
      <c r="L112" s="118"/>
      <c r="M112" s="119" t="s">
        <v>79</v>
      </c>
      <c r="N112" s="119" t="s">
        <v>80</v>
      </c>
      <c r="O112" s="119" t="s">
        <v>81</v>
      </c>
      <c r="P112" s="119" t="s">
        <v>82</v>
      </c>
      <c r="Q112" s="119"/>
      <c r="R112" s="118"/>
      <c r="S112" s="105"/>
      <c r="T112" s="120" t="s">
        <v>92</v>
      </c>
    </row>
    <row r="113" spans="2:20" s="87" customFormat="1" ht="17.100000000000001" customHeight="1" x14ac:dyDescent="0.15">
      <c r="B113" s="88" t="s">
        <v>3</v>
      </c>
      <c r="C113" s="35" t="str">
        <f>IF(歩数・距離換算記録!$AL$59&gt;=C114+819.22*5,"=======","")</f>
        <v/>
      </c>
      <c r="D113" s="35" t="str">
        <f>IF(歩数・距離換算記録!$AL$59&gt;=D114+819.22*5,"=======","")</f>
        <v/>
      </c>
      <c r="E113" s="35" t="str">
        <f>IF(歩数・距離換算記録!$AL$59&gt;=E114+819.22*5,"=======","")</f>
        <v/>
      </c>
      <c r="F113" s="35" t="str">
        <f>IF(歩数・距離換算記録!$AL$59&gt;=F114+819.22*5,"=======","")</f>
        <v/>
      </c>
      <c r="G113" s="35" t="str">
        <f>IF(歩数・距離換算記録!$AL$59&gt;=G114+819.22*5,"=======","")</f>
        <v/>
      </c>
      <c r="H113" s="35" t="str">
        <f>IF(歩数・距離換算記録!$AL$59&gt;=H114+819.22*5,"=======","")</f>
        <v/>
      </c>
      <c r="I113" s="35" t="str">
        <f>IF(歩数・距離換算記録!$AL$59&gt;=I114+819.22*5,"=======","")</f>
        <v/>
      </c>
      <c r="J113" s="35" t="str">
        <f>IF(歩数・距離換算記録!$AL$59&gt;=J114+819.22*5,"=======","")</f>
        <v/>
      </c>
      <c r="K113" s="35" t="str">
        <f>IF(歩数・距離換算記録!$AL$59&gt;=K114+819.22*5,"=======","")</f>
        <v/>
      </c>
      <c r="L113" s="35" t="str">
        <f>IF(歩数・距離換算記録!$AL$59&gt;=L114+819.22*5,"=======","")</f>
        <v/>
      </c>
      <c r="M113" s="35" t="str">
        <f>IF(歩数・距離換算記録!$AL$59&gt;=M114+819.22*5,"=======","")</f>
        <v/>
      </c>
      <c r="N113" s="35" t="str">
        <f>IF(歩数・距離換算記録!$AL$59&gt;=N114+819.22*5,"=======","")</f>
        <v/>
      </c>
      <c r="O113" s="35" t="str">
        <f>IF(歩数・距離換算記録!$AL$59&gt;=O114+819.22*5,"=======","")</f>
        <v/>
      </c>
      <c r="P113" s="35" t="str">
        <f>IF(歩数・距離換算記録!$AL$59&gt;=P114+819.22*5,"=======","")</f>
        <v/>
      </c>
      <c r="Q113" s="35" t="str">
        <f>IF(歩数・距離換算記録!$AL$59&gt;=Q114+819.22*5,"=======","")</f>
        <v/>
      </c>
      <c r="R113" s="35" t="str">
        <f>IF(歩数・距離換算記録!$AL$59&gt;=R114+819.22*5,"=======","")</f>
        <v/>
      </c>
      <c r="S113" s="35" t="str">
        <f>IF(歩数・距離換算記録!$AL$59&gt;=S114+819.22*5,"=======","")</f>
        <v/>
      </c>
      <c r="T113" s="36" t="str">
        <f>IF(歩数・距離換算記録!$AL$59&gt;=T114+819.22*5,"=======","")</f>
        <v/>
      </c>
    </row>
    <row r="114" spans="2:20" s="87" customFormat="1" ht="17.100000000000001" customHeight="1" x14ac:dyDescent="0.15">
      <c r="B114" s="88" t="s">
        <v>2</v>
      </c>
      <c r="C114" s="38">
        <v>630</v>
      </c>
      <c r="D114" s="35">
        <v>640</v>
      </c>
      <c r="E114" s="37">
        <v>651.15</v>
      </c>
      <c r="F114" s="89">
        <v>660</v>
      </c>
      <c r="G114" s="38">
        <v>672.55</v>
      </c>
      <c r="H114" s="35">
        <v>690</v>
      </c>
      <c r="I114" s="35">
        <v>701.75</v>
      </c>
      <c r="J114" s="35">
        <v>710</v>
      </c>
      <c r="K114" s="35">
        <v>715.65</v>
      </c>
      <c r="L114" s="35">
        <v>720</v>
      </c>
      <c r="M114" s="35">
        <v>734.35</v>
      </c>
      <c r="N114" s="35">
        <v>744.24</v>
      </c>
      <c r="O114" s="35">
        <v>753.22</v>
      </c>
      <c r="P114" s="35">
        <v>768.62</v>
      </c>
      <c r="Q114" s="35">
        <v>780</v>
      </c>
      <c r="R114" s="35">
        <v>790</v>
      </c>
      <c r="S114" s="37">
        <v>800</v>
      </c>
      <c r="T114" s="91">
        <v>819.22</v>
      </c>
    </row>
    <row r="115" spans="2:20" s="87" customFormat="1" ht="17.100000000000001" customHeight="1" thickBot="1" x14ac:dyDescent="0.2">
      <c r="B115" s="90" t="s">
        <v>35</v>
      </c>
      <c r="C115" s="109"/>
      <c r="D115" s="109"/>
      <c r="E115" s="109">
        <f>T96*5+E114</f>
        <v>4747.25</v>
      </c>
      <c r="F115" s="109"/>
      <c r="G115" s="109">
        <f>T96*5+G114</f>
        <v>4768.6500000000005</v>
      </c>
      <c r="H115" s="109"/>
      <c r="I115" s="109">
        <f>T96*5+I114</f>
        <v>4797.8500000000004</v>
      </c>
      <c r="J115" s="109"/>
      <c r="K115" s="109">
        <f>T96*5+K114</f>
        <v>4811.75</v>
      </c>
      <c r="L115" s="109"/>
      <c r="M115" s="109">
        <f>T96*5+M114</f>
        <v>4830.4500000000007</v>
      </c>
      <c r="N115" s="109">
        <f>T96*5+N114</f>
        <v>4840.34</v>
      </c>
      <c r="O115" s="109">
        <f>T96*5+O114</f>
        <v>4849.3200000000006</v>
      </c>
      <c r="P115" s="109">
        <f>T96*5+P114</f>
        <v>4864.72</v>
      </c>
      <c r="Q115" s="109"/>
      <c r="R115" s="121"/>
      <c r="S115" s="121"/>
      <c r="T115" s="111">
        <f>T96*5+T114</f>
        <v>4915.3200000000006</v>
      </c>
    </row>
    <row r="116" spans="2:20" s="87" customFormat="1" ht="17.100000000000001" customHeight="1" x14ac:dyDescent="0.15"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</row>
    <row r="117" spans="2:20" s="87" customFormat="1" ht="17.100000000000001" customHeight="1" x14ac:dyDescent="0.15"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</row>
    <row r="118" spans="2:20" s="87" customFormat="1" ht="17.100000000000001" customHeight="1" x14ac:dyDescent="0.15"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</row>
    <row r="119" spans="2:20" s="87" customFormat="1" ht="17.100000000000001" customHeight="1" x14ac:dyDescent="0.15"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</row>
    <row r="120" spans="2:20" s="87" customFormat="1" ht="17.100000000000001" customHeight="1" x14ac:dyDescent="0.15"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</row>
    <row r="121" spans="2:20" s="87" customFormat="1" ht="17.100000000000001" customHeight="1" x14ac:dyDescent="0.15"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 spans="2:20" s="87" customFormat="1" ht="17.100000000000001" customHeight="1" thickBot="1" x14ac:dyDescent="0.2">
      <c r="B122" s="92" t="s">
        <v>37</v>
      </c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</row>
    <row r="123" spans="2:20" s="87" customFormat="1" ht="17.100000000000001" customHeight="1" x14ac:dyDescent="0.15">
      <c r="B123" s="86" t="s">
        <v>33</v>
      </c>
      <c r="C123" s="95" t="s">
        <v>92</v>
      </c>
      <c r="D123" s="96" t="s">
        <v>39</v>
      </c>
      <c r="E123" s="96" t="s">
        <v>40</v>
      </c>
      <c r="F123" s="96" t="s">
        <v>41</v>
      </c>
      <c r="G123" s="96" t="s">
        <v>42</v>
      </c>
      <c r="H123" s="96" t="s">
        <v>43</v>
      </c>
      <c r="I123" s="96" t="s">
        <v>44</v>
      </c>
      <c r="J123" s="96" t="s">
        <v>45</v>
      </c>
      <c r="K123" s="96" t="s">
        <v>46</v>
      </c>
      <c r="L123" s="96" t="s">
        <v>47</v>
      </c>
      <c r="M123" s="96"/>
      <c r="N123" s="96" t="s">
        <v>48</v>
      </c>
      <c r="O123" s="96" t="s">
        <v>49</v>
      </c>
      <c r="P123" s="96"/>
      <c r="Q123" s="96" t="s">
        <v>50</v>
      </c>
      <c r="R123" s="96" t="s">
        <v>51</v>
      </c>
      <c r="S123" s="96"/>
      <c r="T123" s="98" t="s">
        <v>52</v>
      </c>
    </row>
    <row r="124" spans="2:20" s="87" customFormat="1" ht="17.100000000000001" customHeight="1" x14ac:dyDescent="0.15">
      <c r="B124" s="88" t="s">
        <v>3</v>
      </c>
      <c r="C124" s="99" t="str">
        <f>IF(歩数・距離換算記録!$AL$59&gt;=819.22*6,"=======","")</f>
        <v/>
      </c>
      <c r="D124" s="35" t="str">
        <f>IF(歩数・距離換算記録!$AL$59&gt;=D125+819.22*6,"=======","")</f>
        <v/>
      </c>
      <c r="E124" s="35" t="str">
        <f>IF(歩数・距離換算記録!$AL$59&gt;=E125+819.22*6,"=======","")</f>
        <v/>
      </c>
      <c r="F124" s="35" t="str">
        <f>IF(歩数・距離換算記録!$AL$59&gt;=F125+819.22*6,"=======","")</f>
        <v/>
      </c>
      <c r="G124" s="35" t="str">
        <f>IF(歩数・距離換算記録!$AL$59&gt;=G125+819.22*6,"=======","")</f>
        <v/>
      </c>
      <c r="H124" s="35" t="str">
        <f>IF(歩数・距離換算記録!$AL$59&gt;=H125+819.22*6,"=======","")</f>
        <v/>
      </c>
      <c r="I124" s="35" t="str">
        <f>IF(歩数・距離換算記録!$AL$59&gt;=I125+819.22*6,"=======","")</f>
        <v/>
      </c>
      <c r="J124" s="35" t="str">
        <f>IF(歩数・距離換算記録!$AL$59&gt;=J125+819.22*6,"=======","")</f>
        <v/>
      </c>
      <c r="K124" s="35" t="str">
        <f>IF(歩数・距離換算記録!$AL$59&gt;=K125+819.22*6,"=======","")</f>
        <v/>
      </c>
      <c r="L124" s="35" t="str">
        <f>IF(歩数・距離換算記録!$AL$59&gt;=L125+819.22*6,"=======","")</f>
        <v/>
      </c>
      <c r="M124" s="35" t="str">
        <f>IF(歩数・距離換算記録!$AL$59&gt;=M125+819.22*6,"=======","")</f>
        <v/>
      </c>
      <c r="N124" s="35" t="str">
        <f>IF(歩数・距離換算記録!$AL$59&gt;=N125+819.22*6,"=======","")</f>
        <v/>
      </c>
      <c r="O124" s="35" t="str">
        <f>IF(歩数・距離換算記録!$AL$59&gt;=O125+819.22*6,"=======","")</f>
        <v/>
      </c>
      <c r="P124" s="35" t="str">
        <f>IF(歩数・距離換算記録!$AL$59&gt;=P125+819.22*6,"=======","")</f>
        <v/>
      </c>
      <c r="Q124" s="35" t="str">
        <f>IF(歩数・距離換算記録!$AL$59&gt;=Q125+819.22*6,"=======","")</f>
        <v/>
      </c>
      <c r="R124" s="35" t="str">
        <f>IF(歩数・距離換算記録!$AL$59&gt;=R125+819.22*6,"=======","")</f>
        <v/>
      </c>
      <c r="S124" s="35" t="str">
        <f>IF(歩数・距離換算記録!$AL$59&gt;=S125+819.22*6,"=======","")</f>
        <v/>
      </c>
      <c r="T124" s="36" t="str">
        <f>IF(歩数・距離換算記録!$AL$59&gt;=T125+819.22*6,"=======","")</f>
        <v/>
      </c>
    </row>
    <row r="125" spans="2:20" s="87" customFormat="1" ht="17.100000000000001" customHeight="1" x14ac:dyDescent="0.15">
      <c r="B125" s="88" t="s">
        <v>2</v>
      </c>
      <c r="C125" s="99" t="s">
        <v>93</v>
      </c>
      <c r="D125" s="35">
        <v>12</v>
      </c>
      <c r="E125" s="35">
        <v>24.6</v>
      </c>
      <c r="F125" s="35">
        <v>43.7</v>
      </c>
      <c r="G125" s="35">
        <v>55.3</v>
      </c>
      <c r="H125" s="35">
        <v>67.099999999999994</v>
      </c>
      <c r="I125" s="35">
        <v>71.930000000000007</v>
      </c>
      <c r="J125" s="35">
        <v>79.819999999999993</v>
      </c>
      <c r="K125" s="35">
        <v>87.97</v>
      </c>
      <c r="L125" s="35">
        <v>107.37</v>
      </c>
      <c r="M125" s="35">
        <v>110</v>
      </c>
      <c r="N125" s="35">
        <v>120.97</v>
      </c>
      <c r="O125" s="35">
        <v>138.16999999999999</v>
      </c>
      <c r="P125" s="35">
        <v>150</v>
      </c>
      <c r="Q125" s="35">
        <v>164.87</v>
      </c>
      <c r="R125" s="35">
        <v>172.27</v>
      </c>
      <c r="S125" s="37">
        <v>180</v>
      </c>
      <c r="T125" s="36">
        <v>201.57</v>
      </c>
    </row>
    <row r="126" spans="2:20" s="87" customFormat="1" ht="17.100000000000001" customHeight="1" thickBot="1" x14ac:dyDescent="0.2">
      <c r="B126" s="90" t="s">
        <v>35</v>
      </c>
      <c r="C126" s="110"/>
      <c r="D126" s="110">
        <f>T114*6+D125</f>
        <v>4927.32</v>
      </c>
      <c r="E126" s="122">
        <f>T114*6+E125</f>
        <v>4939.92</v>
      </c>
      <c r="F126" s="110">
        <f>T114*6+F125</f>
        <v>4959.0199999999995</v>
      </c>
      <c r="G126" s="122">
        <f>T114*6+G125</f>
        <v>4970.62</v>
      </c>
      <c r="H126" s="110">
        <f>T114*6+H125</f>
        <v>4982.42</v>
      </c>
      <c r="I126" s="122">
        <f>T114*6+I125</f>
        <v>4987.25</v>
      </c>
      <c r="J126" s="122">
        <f>T114*6+J125</f>
        <v>4995.1399999999994</v>
      </c>
      <c r="K126" s="110">
        <f>T114*6+K125</f>
        <v>5003.29</v>
      </c>
      <c r="L126" s="122">
        <f>T114*6+L125</f>
        <v>5022.6899999999996</v>
      </c>
      <c r="M126" s="110"/>
      <c r="N126" s="110">
        <f>T114*6+N125</f>
        <v>5036.29</v>
      </c>
      <c r="O126" s="110">
        <f>T114*6+O125</f>
        <v>5053.49</v>
      </c>
      <c r="P126" s="110"/>
      <c r="Q126" s="110">
        <f>T114*6+Q125</f>
        <v>5080.1899999999996</v>
      </c>
      <c r="R126" s="110">
        <f>T114*6+R125</f>
        <v>5087.59</v>
      </c>
      <c r="S126" s="110"/>
      <c r="T126" s="111">
        <f>T114*6+T125</f>
        <v>5116.8899999999994</v>
      </c>
    </row>
    <row r="127" spans="2:20" s="87" customFormat="1" ht="17.100000000000001" customHeight="1" x14ac:dyDescent="0.15">
      <c r="B127" s="86" t="s">
        <v>33</v>
      </c>
      <c r="C127" s="96" t="s">
        <v>53</v>
      </c>
      <c r="D127" s="105"/>
      <c r="E127" s="106" t="s">
        <v>54</v>
      </c>
      <c r="F127" s="96" t="s">
        <v>55</v>
      </c>
      <c r="G127" s="105"/>
      <c r="H127" s="106" t="s">
        <v>56</v>
      </c>
      <c r="I127" s="105"/>
      <c r="J127" s="106" t="s">
        <v>57</v>
      </c>
      <c r="K127" s="107"/>
      <c r="L127" s="124" t="s">
        <v>58</v>
      </c>
      <c r="M127" s="106" t="s">
        <v>59</v>
      </c>
      <c r="N127" s="124" t="s">
        <v>60</v>
      </c>
      <c r="O127" s="106" t="s">
        <v>61</v>
      </c>
      <c r="P127" s="106" t="s">
        <v>62</v>
      </c>
      <c r="Q127" s="106" t="s">
        <v>63</v>
      </c>
      <c r="R127" s="125" t="s">
        <v>64</v>
      </c>
      <c r="S127" s="106" t="s">
        <v>65</v>
      </c>
      <c r="T127" s="120" t="s">
        <v>66</v>
      </c>
    </row>
    <row r="128" spans="2:20" s="87" customFormat="1" ht="17.100000000000001" customHeight="1" x14ac:dyDescent="0.15">
      <c r="B128" s="88" t="s">
        <v>3</v>
      </c>
      <c r="C128" s="35" t="str">
        <f>IF(歩数・距離換算記録!$AL$59&gt;=C129+819.22*6,"=======","")</f>
        <v/>
      </c>
      <c r="D128" s="35" t="str">
        <f>IF(歩数・距離換算記録!$AL$59&gt;=D129+819.22*6,"=======","")</f>
        <v/>
      </c>
      <c r="E128" s="35" t="str">
        <f>IF(歩数・距離換算記録!$AL$59&gt;=E129+819.22*6,"=======","")</f>
        <v/>
      </c>
      <c r="F128" s="35" t="str">
        <f>IF(歩数・距離換算記録!$AL$59&gt;=F129+819.22*6,"=======","")</f>
        <v/>
      </c>
      <c r="G128" s="35" t="str">
        <f>IF(歩数・距離換算記録!$AL$59&gt;=G129+819.22*6,"=======","")</f>
        <v/>
      </c>
      <c r="H128" s="35" t="str">
        <f>IF(歩数・距離換算記録!$AL$59&gt;=H129+819.22*6,"=======","")</f>
        <v/>
      </c>
      <c r="I128" s="35" t="str">
        <f>IF(歩数・距離換算記録!$AL$59&gt;=I129+819.22*6,"=======","")</f>
        <v/>
      </c>
      <c r="J128" s="35" t="str">
        <f>IF(歩数・距離換算記録!$AL$59&gt;=J129+819.22*6,"=======","")</f>
        <v/>
      </c>
      <c r="K128" s="35" t="str">
        <f>IF(歩数・距離換算記録!$AL$59&gt;=K129+819.22*6,"=======","")</f>
        <v/>
      </c>
      <c r="L128" s="35" t="str">
        <f>IF(歩数・距離換算記録!$AL$59&gt;=L129+819.22*6,"=======","")</f>
        <v/>
      </c>
      <c r="M128" s="35" t="str">
        <f>IF(歩数・距離換算記録!$AL$59&gt;=M129+819.22*6,"=======","")</f>
        <v/>
      </c>
      <c r="N128" s="35" t="str">
        <f>IF(歩数・距離換算記録!$AL$59&gt;=N129+819.22*6,"=======","")</f>
        <v/>
      </c>
      <c r="O128" s="35" t="str">
        <f>IF(歩数・距離換算記録!$AL$59&gt;=O129+819.22*6,"=======","")</f>
        <v/>
      </c>
      <c r="P128" s="35" t="str">
        <f>IF(歩数・距離換算記録!$AL$59&gt;=P129+819.22*6,"=======","")</f>
        <v/>
      </c>
      <c r="Q128" s="35" t="str">
        <f>IF(歩数・距離換算記録!$AL$59&gt;=Q129+819.22*6,"=======","")</f>
        <v/>
      </c>
      <c r="R128" s="35" t="str">
        <f>IF(歩数・距離換算記録!$AL$59&gt;=R129+819.22*6,"=======","")</f>
        <v/>
      </c>
      <c r="S128" s="35" t="str">
        <f>IF(歩数・距離換算記録!$AL$59&gt;=S129+819.22*6,"=======","")</f>
        <v/>
      </c>
      <c r="T128" s="36" t="str">
        <f>IF(歩数・距離換算記録!$AL$59&gt;=T129+819.22*6,"=======","")</f>
        <v/>
      </c>
    </row>
    <row r="129" spans="2:20" s="87" customFormat="1" ht="17.100000000000001" customHeight="1" x14ac:dyDescent="0.15">
      <c r="B129" s="88" t="s">
        <v>2</v>
      </c>
      <c r="C129" s="35">
        <v>209.51</v>
      </c>
      <c r="D129" s="35">
        <v>220</v>
      </c>
      <c r="E129" s="89">
        <v>224.11</v>
      </c>
      <c r="F129" s="37">
        <v>233.64</v>
      </c>
      <c r="G129" s="35">
        <v>240</v>
      </c>
      <c r="H129" s="35">
        <v>255.94</v>
      </c>
      <c r="I129" s="35">
        <v>260</v>
      </c>
      <c r="J129" s="74">
        <v>272.14</v>
      </c>
      <c r="K129" s="35">
        <v>280</v>
      </c>
      <c r="L129" s="35">
        <v>291.44</v>
      </c>
      <c r="M129" s="35">
        <v>321.94</v>
      </c>
      <c r="N129" s="35">
        <v>334.64</v>
      </c>
      <c r="O129" s="35">
        <v>339.74</v>
      </c>
      <c r="P129" s="35">
        <v>373.48</v>
      </c>
      <c r="Q129" s="89">
        <v>388.08</v>
      </c>
      <c r="R129" s="37">
        <v>391.55</v>
      </c>
      <c r="S129" s="35">
        <v>396.05</v>
      </c>
      <c r="T129" s="83">
        <v>406.55</v>
      </c>
    </row>
    <row r="130" spans="2:20" s="87" customFormat="1" ht="17.100000000000001" customHeight="1" thickBot="1" x14ac:dyDescent="0.2">
      <c r="B130" s="90" t="s">
        <v>35</v>
      </c>
      <c r="C130" s="110">
        <f>T114*6+C129</f>
        <v>5124.83</v>
      </c>
      <c r="D130" s="109"/>
      <c r="E130" s="110">
        <f>T114*6+E129</f>
        <v>5139.4299999999994</v>
      </c>
      <c r="F130" s="110">
        <f>T114*6+F129</f>
        <v>5148.96</v>
      </c>
      <c r="G130" s="110"/>
      <c r="H130" s="110">
        <f>T114*6+H129</f>
        <v>5171.2599999999993</v>
      </c>
      <c r="I130" s="110"/>
      <c r="J130" s="110">
        <f>T114*6+J129</f>
        <v>5187.46</v>
      </c>
      <c r="K130" s="110"/>
      <c r="L130" s="110">
        <f>T114*6+L129</f>
        <v>5206.7599999999993</v>
      </c>
      <c r="M130" s="110">
        <f>T114*6+M129</f>
        <v>5237.2599999999993</v>
      </c>
      <c r="N130" s="110">
        <f>T114*6+N129</f>
        <v>5249.96</v>
      </c>
      <c r="O130" s="110">
        <f>T114*6+O129</f>
        <v>5255.0599999999995</v>
      </c>
      <c r="P130" s="110">
        <f>T114*6+P129</f>
        <v>5288.7999999999993</v>
      </c>
      <c r="Q130" s="110">
        <f>T114*6+Q129</f>
        <v>5303.4</v>
      </c>
      <c r="R130" s="110">
        <f>T114*6+R129</f>
        <v>5306.87</v>
      </c>
      <c r="S130" s="110">
        <f>T114*6+S129</f>
        <v>5311.37</v>
      </c>
      <c r="T130" s="111">
        <f>T114*6+T129</f>
        <v>5321.87</v>
      </c>
    </row>
    <row r="131" spans="2:20" s="87" customFormat="1" ht="17.100000000000001" customHeight="1" x14ac:dyDescent="0.15">
      <c r="B131" s="86" t="s">
        <v>33</v>
      </c>
      <c r="C131" s="112"/>
      <c r="D131" s="113"/>
      <c r="E131" s="106" t="s">
        <v>67</v>
      </c>
      <c r="F131" s="106" t="s">
        <v>68</v>
      </c>
      <c r="G131" s="105"/>
      <c r="H131" s="106" t="s">
        <v>69</v>
      </c>
      <c r="I131" s="106" t="s">
        <v>70</v>
      </c>
      <c r="J131" s="106" t="s">
        <v>71</v>
      </c>
      <c r="K131" s="105"/>
      <c r="L131" s="106" t="s">
        <v>72</v>
      </c>
      <c r="M131" s="106"/>
      <c r="N131" s="106"/>
      <c r="O131" s="105"/>
      <c r="P131" s="106" t="s">
        <v>73</v>
      </c>
      <c r="Q131" s="105"/>
      <c r="R131" s="105"/>
      <c r="S131" s="106"/>
      <c r="T131" s="108" t="s">
        <v>74</v>
      </c>
    </row>
    <row r="132" spans="2:20" s="87" customFormat="1" ht="17.100000000000001" customHeight="1" x14ac:dyDescent="0.15">
      <c r="B132" s="88" t="s">
        <v>3</v>
      </c>
      <c r="C132" s="35" t="str">
        <f>IF(歩数・距離換算記録!$AL$59&gt;=C133+819.22*6,"=======","")</f>
        <v/>
      </c>
      <c r="D132" s="35" t="str">
        <f>IF(歩数・距離換算記録!$AL$59&gt;=D133+819.22*6,"=======","")</f>
        <v/>
      </c>
      <c r="E132" s="35" t="str">
        <f>IF(歩数・距離換算記録!$AL$59&gt;=E133+819.22*6,"=======","")</f>
        <v/>
      </c>
      <c r="F132" s="35" t="str">
        <f>IF(歩数・距離換算記録!$AL$59&gt;=F133+819.22*6,"=======","")</f>
        <v/>
      </c>
      <c r="G132" s="35" t="str">
        <f>IF(歩数・距離換算記録!$AL$59&gt;=G133+819.22*6,"=======","")</f>
        <v/>
      </c>
      <c r="H132" s="35" t="str">
        <f>IF(歩数・距離換算記録!$AL$59&gt;=H133+819.22*6,"=======","")</f>
        <v/>
      </c>
      <c r="I132" s="35" t="str">
        <f>IF(歩数・距離換算記録!$AL$59&gt;=I133+819.22*6,"=======","")</f>
        <v/>
      </c>
      <c r="J132" s="35" t="str">
        <f>IF(歩数・距離換算記録!$AL$59&gt;=J133+819.22*6,"=======","")</f>
        <v/>
      </c>
      <c r="K132" s="35" t="str">
        <f>IF(歩数・距離換算記録!$AL$59&gt;=K133+819.22*6,"=======","")</f>
        <v/>
      </c>
      <c r="L132" s="35" t="str">
        <f>IF(歩数・距離換算記録!$AL$59&gt;=L133+819.22*6,"=======","")</f>
        <v/>
      </c>
      <c r="M132" s="35" t="str">
        <f>IF(歩数・距離換算記録!$AL$59&gt;=M133+819.22*6,"=======","")</f>
        <v/>
      </c>
      <c r="N132" s="35" t="str">
        <f>IF(歩数・距離換算記録!$AL$59&gt;=N133+819.22*6,"=======","")</f>
        <v/>
      </c>
      <c r="O132" s="35" t="str">
        <f>IF(歩数・距離換算記録!$AL$59&gt;=O133+819.22*6,"=======","")</f>
        <v/>
      </c>
      <c r="P132" s="35" t="str">
        <f>IF(歩数・距離換算記録!$AL$59&gt;=P133+819.22*6,"=======","")</f>
        <v/>
      </c>
      <c r="Q132" s="35" t="str">
        <f>IF(歩数・距離換算記録!$AL$59&gt;=Q133+819.22*6,"=======","")</f>
        <v/>
      </c>
      <c r="R132" s="35" t="str">
        <f>IF(歩数・距離換算記録!$AL$59&gt;=R133+819.22*6,"=======","")</f>
        <v/>
      </c>
      <c r="S132" s="35" t="str">
        <f>IF(歩数・距離換算記録!$AL$59&gt;=S133+819.22*6,"=======","")</f>
        <v/>
      </c>
      <c r="T132" s="36" t="str">
        <f>IF(歩数・距離換算記録!$AL$59&gt;=T133+819.22*6,"=======","")</f>
        <v/>
      </c>
    </row>
    <row r="133" spans="2:20" s="87" customFormat="1" ht="17.100000000000001" customHeight="1" x14ac:dyDescent="0.15">
      <c r="B133" s="88" t="s">
        <v>2</v>
      </c>
      <c r="C133" s="38">
        <v>420</v>
      </c>
      <c r="D133" s="37">
        <v>430</v>
      </c>
      <c r="E133" s="89">
        <v>449.15</v>
      </c>
      <c r="F133" s="38">
        <v>465.15</v>
      </c>
      <c r="G133" s="35">
        <v>480</v>
      </c>
      <c r="H133" s="89">
        <v>490.15</v>
      </c>
      <c r="I133" s="35">
        <v>512.95000000000005</v>
      </c>
      <c r="J133" s="35">
        <v>526.65</v>
      </c>
      <c r="K133" s="35">
        <v>540</v>
      </c>
      <c r="L133" s="35">
        <v>552.75</v>
      </c>
      <c r="M133" s="35">
        <v>560</v>
      </c>
      <c r="N133" s="35">
        <v>570</v>
      </c>
      <c r="O133" s="35">
        <v>580</v>
      </c>
      <c r="P133" s="35">
        <v>586.75</v>
      </c>
      <c r="Q133" s="35">
        <v>590</v>
      </c>
      <c r="R133" s="35">
        <v>600</v>
      </c>
      <c r="S133" s="37">
        <v>610</v>
      </c>
      <c r="T133" s="36">
        <v>625.54999999999995</v>
      </c>
    </row>
    <row r="134" spans="2:20" s="87" customFormat="1" ht="17.100000000000001" customHeight="1" thickBot="1" x14ac:dyDescent="0.2">
      <c r="B134" s="90" t="s">
        <v>35</v>
      </c>
      <c r="C134" s="102"/>
      <c r="D134" s="114"/>
      <c r="E134" s="102">
        <f>T114*6+E133</f>
        <v>5364.4699999999993</v>
      </c>
      <c r="F134" s="102">
        <f>T114*6+F133</f>
        <v>5380.4699999999993</v>
      </c>
      <c r="G134" s="102"/>
      <c r="H134" s="102">
        <f>T114*6+H133</f>
        <v>5405.4699999999993</v>
      </c>
      <c r="I134" s="102">
        <f>T114*6+I133</f>
        <v>5428.2699999999995</v>
      </c>
      <c r="J134" s="102">
        <f>T114*6+J133</f>
        <v>5441.9699999999993</v>
      </c>
      <c r="K134" s="102"/>
      <c r="L134" s="102">
        <f>T114*6+L133</f>
        <v>5468.07</v>
      </c>
      <c r="M134" s="102"/>
      <c r="N134" s="102"/>
      <c r="O134" s="102"/>
      <c r="P134" s="102">
        <f>T114*6+P133</f>
        <v>5502.07</v>
      </c>
      <c r="Q134" s="102"/>
      <c r="R134" s="102"/>
      <c r="S134" s="115"/>
      <c r="T134" s="117">
        <f>T114*6+T133</f>
        <v>5540.87</v>
      </c>
    </row>
    <row r="135" spans="2:20" s="87" customFormat="1" ht="17.100000000000001" customHeight="1" x14ac:dyDescent="0.15">
      <c r="B135" s="86" t="s">
        <v>33</v>
      </c>
      <c r="C135" s="112"/>
      <c r="D135" s="106"/>
      <c r="E135" s="125" t="s">
        <v>75</v>
      </c>
      <c r="F135" s="105"/>
      <c r="G135" s="118" t="s">
        <v>76</v>
      </c>
      <c r="H135" s="118"/>
      <c r="I135" s="119" t="s">
        <v>77</v>
      </c>
      <c r="J135" s="119"/>
      <c r="K135" s="119" t="s">
        <v>78</v>
      </c>
      <c r="L135" s="118"/>
      <c r="M135" s="119" t="s">
        <v>79</v>
      </c>
      <c r="N135" s="119" t="s">
        <v>80</v>
      </c>
      <c r="O135" s="119" t="s">
        <v>81</v>
      </c>
      <c r="P135" s="119" t="s">
        <v>82</v>
      </c>
      <c r="Q135" s="119"/>
      <c r="R135" s="118"/>
      <c r="S135" s="105"/>
      <c r="T135" s="120" t="s">
        <v>92</v>
      </c>
    </row>
    <row r="136" spans="2:20" s="87" customFormat="1" ht="17.100000000000001" customHeight="1" x14ac:dyDescent="0.15">
      <c r="B136" s="88" t="s">
        <v>3</v>
      </c>
      <c r="C136" s="35" t="str">
        <f>IF(歩数・距離換算記録!$AL$59&gt;=C137+819.22*6,"=======","")</f>
        <v/>
      </c>
      <c r="D136" s="35" t="str">
        <f>IF(歩数・距離換算記録!$AL$59&gt;=D137+819.22*6,"=======","")</f>
        <v/>
      </c>
      <c r="E136" s="35" t="str">
        <f>IF(歩数・距離換算記録!$AL$59&gt;=E137+819.22*6,"=======","")</f>
        <v/>
      </c>
      <c r="F136" s="35" t="str">
        <f>IF(歩数・距離換算記録!$AL$59&gt;=F137+819.22*6,"=======","")</f>
        <v/>
      </c>
      <c r="G136" s="35" t="str">
        <f>IF(歩数・距離換算記録!$AL$59&gt;=G137+819.22*6,"=======","")</f>
        <v/>
      </c>
      <c r="H136" s="35" t="str">
        <f>IF(歩数・距離換算記録!$AL$59&gt;=H137+819.22*6,"=======","")</f>
        <v/>
      </c>
      <c r="I136" s="35" t="str">
        <f>IF(歩数・距離換算記録!$AL$59&gt;=I137+819.22*6,"=======","")</f>
        <v/>
      </c>
      <c r="J136" s="35" t="str">
        <f>IF(歩数・距離換算記録!$AL$59&gt;=J137+819.22*6,"=======","")</f>
        <v/>
      </c>
      <c r="K136" s="35" t="str">
        <f>IF(歩数・距離換算記録!$AL$59&gt;=K137+819.22*6,"=======","")</f>
        <v/>
      </c>
      <c r="L136" s="35" t="str">
        <f>IF(歩数・距離換算記録!$AL$59&gt;=L137+819.22*6,"=======","")</f>
        <v/>
      </c>
      <c r="M136" s="35" t="str">
        <f>IF(歩数・距離換算記録!$AL$59&gt;=M137+819.22*6,"=======","")</f>
        <v/>
      </c>
      <c r="N136" s="35" t="str">
        <f>IF(歩数・距離換算記録!$AL$59&gt;=N137+819.22*6,"=======","")</f>
        <v/>
      </c>
      <c r="O136" s="35" t="str">
        <f>IF(歩数・距離換算記録!$AL$59&gt;=O137+819.22*6,"=======","")</f>
        <v/>
      </c>
      <c r="P136" s="35" t="str">
        <f>IF(歩数・距離換算記録!$AL$59&gt;=P137+819.22*6,"=======","")</f>
        <v/>
      </c>
      <c r="Q136" s="35" t="str">
        <f>IF(歩数・距離換算記録!$AL$59&gt;=Q137+819.22*6,"=======","")</f>
        <v/>
      </c>
      <c r="R136" s="35" t="str">
        <f>IF(歩数・距離換算記録!$AL$59&gt;=R137+819.22*6,"=======","")</f>
        <v/>
      </c>
      <c r="S136" s="35" t="str">
        <f>IF(歩数・距離換算記録!$AL$59&gt;=S137+819.22*6,"=======","")</f>
        <v/>
      </c>
      <c r="T136" s="36" t="str">
        <f>IF(歩数・距離換算記録!$AL$59&gt;=T137+819.22*6,"=======","")</f>
        <v/>
      </c>
    </row>
    <row r="137" spans="2:20" s="87" customFormat="1" ht="17.100000000000001" customHeight="1" x14ac:dyDescent="0.15">
      <c r="B137" s="88" t="s">
        <v>2</v>
      </c>
      <c r="C137" s="38">
        <v>630</v>
      </c>
      <c r="D137" s="35">
        <v>640</v>
      </c>
      <c r="E137" s="37">
        <v>651.15</v>
      </c>
      <c r="F137" s="89">
        <v>660</v>
      </c>
      <c r="G137" s="38">
        <v>672.55</v>
      </c>
      <c r="H137" s="35">
        <v>690</v>
      </c>
      <c r="I137" s="35">
        <v>701.75</v>
      </c>
      <c r="J137" s="35">
        <v>710</v>
      </c>
      <c r="K137" s="35">
        <v>715.65</v>
      </c>
      <c r="L137" s="35">
        <v>720</v>
      </c>
      <c r="M137" s="35">
        <v>734.35</v>
      </c>
      <c r="N137" s="35">
        <v>744.24</v>
      </c>
      <c r="O137" s="35">
        <v>753.22</v>
      </c>
      <c r="P137" s="35">
        <v>768.62</v>
      </c>
      <c r="Q137" s="35">
        <v>780</v>
      </c>
      <c r="R137" s="35">
        <v>790</v>
      </c>
      <c r="S137" s="37">
        <v>800</v>
      </c>
      <c r="T137" s="91">
        <v>819.22</v>
      </c>
    </row>
    <row r="138" spans="2:20" s="87" customFormat="1" ht="17.100000000000001" customHeight="1" thickBot="1" x14ac:dyDescent="0.2">
      <c r="B138" s="90" t="s">
        <v>35</v>
      </c>
      <c r="C138" s="109"/>
      <c r="D138" s="109"/>
      <c r="E138" s="109">
        <f>T114*6+E137</f>
        <v>5566.4699999999993</v>
      </c>
      <c r="F138" s="109"/>
      <c r="G138" s="109">
        <f>T114*6+G137</f>
        <v>5587.87</v>
      </c>
      <c r="H138" s="109"/>
      <c r="I138" s="109">
        <f>T114*6+I137</f>
        <v>5617.07</v>
      </c>
      <c r="J138" s="109"/>
      <c r="K138" s="109">
        <f>T114*6+K137</f>
        <v>5630.9699999999993</v>
      </c>
      <c r="L138" s="109"/>
      <c r="M138" s="109">
        <f>T114*6+M137</f>
        <v>5649.67</v>
      </c>
      <c r="N138" s="109">
        <f>T114*6+N137</f>
        <v>5659.5599999999995</v>
      </c>
      <c r="O138" s="109">
        <f>T114*6+O137</f>
        <v>5668.54</v>
      </c>
      <c r="P138" s="109">
        <f>T114*6+P137</f>
        <v>5683.94</v>
      </c>
      <c r="Q138" s="109"/>
      <c r="R138" s="121"/>
      <c r="S138" s="121"/>
      <c r="T138" s="111">
        <f>T114*6+T137</f>
        <v>5734.54</v>
      </c>
    </row>
    <row r="139" spans="2:20" s="87" customFormat="1" ht="17.100000000000001" customHeight="1" x14ac:dyDescent="0.15"/>
    <row r="140" spans="2:20" s="87" customFormat="1" ht="17.100000000000001" customHeight="1" x14ac:dyDescent="0.15"/>
    <row r="141" spans="2:20" s="87" customFormat="1" ht="17.100000000000001" customHeight="1" x14ac:dyDescent="0.15"/>
    <row r="142" spans="2:20" s="87" customFormat="1" ht="17.100000000000001" customHeight="1" x14ac:dyDescent="0.15"/>
    <row r="143" spans="2:20" s="87" customFormat="1" ht="17.100000000000001" customHeight="1" x14ac:dyDescent="0.15"/>
    <row r="144" spans="2:20" s="87" customFormat="1" ht="17.100000000000001" customHeight="1" x14ac:dyDescent="0.15"/>
    <row r="145" s="87" customFormat="1" ht="17.100000000000001" customHeight="1" x14ac:dyDescent="0.15"/>
    <row r="146" s="87" customFormat="1" ht="17.100000000000001" customHeight="1" x14ac:dyDescent="0.15"/>
    <row r="147" s="87" customFormat="1" ht="17.100000000000001" customHeight="1" x14ac:dyDescent="0.15"/>
    <row r="148" s="87" customFormat="1" ht="17.100000000000001" customHeight="1" x14ac:dyDescent="0.15"/>
    <row r="149" s="87" customFormat="1" ht="17.100000000000001" customHeight="1" x14ac:dyDescent="0.15"/>
    <row r="150" s="87" customFormat="1" ht="17.100000000000001" customHeight="1" x14ac:dyDescent="0.15"/>
    <row r="151" s="87" customFormat="1" ht="17.100000000000001" customHeight="1" x14ac:dyDescent="0.15"/>
    <row r="152" s="87" customFormat="1" ht="17.100000000000001" customHeight="1" x14ac:dyDescent="0.15"/>
    <row r="153" s="87" customFormat="1" ht="17.100000000000001" customHeight="1" x14ac:dyDescent="0.15"/>
    <row r="154" s="87" customFormat="1" ht="17.100000000000001" customHeight="1" x14ac:dyDescent="0.15"/>
    <row r="155" s="87" customFormat="1" ht="17.100000000000001" customHeight="1" x14ac:dyDescent="0.15"/>
    <row r="156" s="87" customFormat="1" ht="17.100000000000001" customHeight="1" x14ac:dyDescent="0.15"/>
    <row r="157" s="87" customFormat="1" ht="17.100000000000001" customHeight="1" x14ac:dyDescent="0.15"/>
    <row r="158" s="87" customFormat="1" ht="17.100000000000001" customHeight="1" x14ac:dyDescent="0.15"/>
    <row r="159" s="87" customFormat="1" ht="18" customHeight="1" x14ac:dyDescent="0.15"/>
    <row r="160" s="87" customFormat="1" ht="18" customHeight="1" x14ac:dyDescent="0.15"/>
    <row r="161" s="87" customFormat="1" ht="18" customHeight="1" x14ac:dyDescent="0.15"/>
    <row r="162" s="87" customFormat="1" ht="18" customHeight="1" x14ac:dyDescent="0.15"/>
    <row r="163" s="87" customFormat="1" ht="18" customHeight="1" x14ac:dyDescent="0.15"/>
    <row r="164" s="87" customFormat="1" ht="18" customHeight="1" x14ac:dyDescent="0.15"/>
    <row r="165" s="87" customFormat="1" ht="18" customHeight="1" x14ac:dyDescent="0.15"/>
    <row r="166" s="87" customFormat="1" ht="18" customHeight="1" x14ac:dyDescent="0.15"/>
    <row r="167" s="87" customFormat="1" ht="18" customHeight="1" x14ac:dyDescent="0.15"/>
    <row r="168" s="87" customFormat="1" ht="18" customHeight="1" x14ac:dyDescent="0.15"/>
    <row r="169" s="87" customFormat="1" ht="18" customHeight="1" x14ac:dyDescent="0.15"/>
    <row r="170" s="87" customFormat="1" ht="18" customHeight="1" x14ac:dyDescent="0.15"/>
    <row r="171" s="87" customFormat="1" ht="18" customHeight="1" x14ac:dyDescent="0.15"/>
    <row r="172" s="87" customFormat="1" ht="18" customHeight="1" x14ac:dyDescent="0.15"/>
    <row r="173" s="87" customFormat="1" ht="18" customHeight="1" x14ac:dyDescent="0.15"/>
    <row r="174" s="87" customFormat="1" ht="18" customHeight="1" x14ac:dyDescent="0.15"/>
    <row r="175" s="87" customFormat="1" ht="18" customHeight="1" x14ac:dyDescent="0.15"/>
    <row r="176" s="87" customFormat="1" ht="18" customHeight="1" x14ac:dyDescent="0.15"/>
    <row r="177" s="87" customFormat="1" ht="21.95" customHeight="1" x14ac:dyDescent="0.15"/>
    <row r="178" s="87" customFormat="1" ht="21.95" customHeight="1" x14ac:dyDescent="0.15"/>
  </sheetData>
  <sheetProtection selectLockedCells="1"/>
  <phoneticPr fontId="21"/>
  <conditionalFormatting sqref="C7">
    <cfRule type="cellIs" dxfId="575" priority="491" stopIfTrue="1" operator="greaterThan">
      <formula>""""""</formula>
    </cfRule>
  </conditionalFormatting>
  <conditionalFormatting sqref="Q7:T7 E7:O7">
    <cfRule type="cellIs" dxfId="574" priority="490" stopIfTrue="1" operator="greaterThan">
      <formula>""""""</formula>
    </cfRule>
  </conditionalFormatting>
  <conditionalFormatting sqref="D11:E11 G11:I11 K11:R11">
    <cfRule type="cellIs" dxfId="573" priority="489" stopIfTrue="1" operator="greaterThan">
      <formula>""""""</formula>
    </cfRule>
  </conditionalFormatting>
  <conditionalFormatting sqref="Q11:T11">
    <cfRule type="cellIs" dxfId="572" priority="488" stopIfTrue="1" operator="greaterThan">
      <formula>""""""</formula>
    </cfRule>
  </conditionalFormatting>
  <conditionalFormatting sqref="O11">
    <cfRule type="cellIs" dxfId="571" priority="487" stopIfTrue="1" operator="greaterThan">
      <formula>""""""</formula>
    </cfRule>
  </conditionalFormatting>
  <conditionalFormatting sqref="J11">
    <cfRule type="cellIs" dxfId="570" priority="486" stopIfTrue="1" operator="greaterThan">
      <formula>""""""</formula>
    </cfRule>
  </conditionalFormatting>
  <conditionalFormatting sqref="C11">
    <cfRule type="cellIs" dxfId="569" priority="485" stopIfTrue="1" operator="greaterThan">
      <formula>""""""</formula>
    </cfRule>
  </conditionalFormatting>
  <conditionalFormatting sqref="F11">
    <cfRule type="cellIs" dxfId="568" priority="484" stopIfTrue="1" operator="greaterThan">
      <formula>""""""</formula>
    </cfRule>
  </conditionalFormatting>
  <conditionalFormatting sqref="P7">
    <cfRule type="cellIs" dxfId="567" priority="483" stopIfTrue="1" operator="greaterThan">
      <formula>""""""</formula>
    </cfRule>
  </conditionalFormatting>
  <conditionalFormatting sqref="D7">
    <cfRule type="cellIs" dxfId="566" priority="482" stopIfTrue="1" operator="greaterThan">
      <formula>""""""</formula>
    </cfRule>
  </conditionalFormatting>
  <conditionalFormatting sqref="E7">
    <cfRule type="cellIs" dxfId="565" priority="481" stopIfTrue="1" operator="greaterThan">
      <formula>""""""</formula>
    </cfRule>
  </conditionalFormatting>
  <conditionalFormatting sqref="C124">
    <cfRule type="cellIs" dxfId="564" priority="480" stopIfTrue="1" operator="greaterThan">
      <formula>""""""</formula>
    </cfRule>
  </conditionalFormatting>
  <conditionalFormatting sqref="D19:E19 Q19:R19 K19:N19 G19:H19">
    <cfRule type="cellIs" dxfId="563" priority="473" stopIfTrue="1" operator="greaterThan">
      <formula>""""""</formula>
    </cfRule>
  </conditionalFormatting>
  <conditionalFormatting sqref="S19:T19">
    <cfRule type="cellIs" dxfId="562" priority="472" stopIfTrue="1" operator="greaterThan">
      <formula>""""""</formula>
    </cfRule>
  </conditionalFormatting>
  <conditionalFormatting sqref="O19">
    <cfRule type="cellIs" dxfId="561" priority="471" stopIfTrue="1" operator="greaterThan">
      <formula>""""""</formula>
    </cfRule>
  </conditionalFormatting>
  <conditionalFormatting sqref="J19">
    <cfRule type="cellIs" dxfId="560" priority="470" stopIfTrue="1" operator="greaterThan">
      <formula>""""""</formula>
    </cfRule>
  </conditionalFormatting>
  <conditionalFormatting sqref="C19">
    <cfRule type="cellIs" dxfId="559" priority="469" stopIfTrue="1" operator="greaterThan">
      <formula>""""""</formula>
    </cfRule>
  </conditionalFormatting>
  <conditionalFormatting sqref="F19">
    <cfRule type="cellIs" dxfId="558" priority="468" stopIfTrue="1" operator="greaterThan">
      <formula>""""""</formula>
    </cfRule>
  </conditionalFormatting>
  <conditionalFormatting sqref="D25:E25">
    <cfRule type="cellIs" dxfId="557" priority="467" stopIfTrue="1" operator="greaterThan">
      <formula>""""""</formula>
    </cfRule>
  </conditionalFormatting>
  <conditionalFormatting sqref="D15:E15 G15:I15 K15:R15">
    <cfRule type="cellIs" dxfId="556" priority="479" stopIfTrue="1" operator="greaterThan">
      <formula>""""""</formula>
    </cfRule>
  </conditionalFormatting>
  <conditionalFormatting sqref="S15:T15">
    <cfRule type="cellIs" dxfId="555" priority="478" stopIfTrue="1" operator="greaterThan">
      <formula>""""""</formula>
    </cfRule>
  </conditionalFormatting>
  <conditionalFormatting sqref="O15">
    <cfRule type="cellIs" dxfId="554" priority="477" stopIfTrue="1" operator="greaterThan">
      <formula>""""""</formula>
    </cfRule>
  </conditionalFormatting>
  <conditionalFormatting sqref="J15">
    <cfRule type="cellIs" dxfId="553" priority="476" stopIfTrue="1" operator="greaterThan">
      <formula>""""""</formula>
    </cfRule>
  </conditionalFormatting>
  <conditionalFormatting sqref="C15">
    <cfRule type="cellIs" dxfId="552" priority="475" stopIfTrue="1" operator="greaterThan">
      <formula>""""""</formula>
    </cfRule>
  </conditionalFormatting>
  <conditionalFormatting sqref="F15">
    <cfRule type="cellIs" dxfId="551" priority="474" stopIfTrue="1" operator="greaterThan">
      <formula>""""""</formula>
    </cfRule>
  </conditionalFormatting>
  <conditionalFormatting sqref="C25">
    <cfRule type="cellIs" dxfId="550" priority="466" stopIfTrue="1" operator="greaterThan">
      <formula>""""""</formula>
    </cfRule>
  </conditionalFormatting>
  <conditionalFormatting sqref="C29">
    <cfRule type="cellIs" dxfId="549" priority="465" stopIfTrue="1" operator="greaterThan">
      <formula>""""""</formula>
    </cfRule>
  </conditionalFormatting>
  <conditionalFormatting sqref="C45">
    <cfRule type="cellIs" dxfId="547" priority="463" stopIfTrue="1" operator="greaterThan">
      <formula>""""""</formula>
    </cfRule>
  </conditionalFormatting>
  <conditionalFormatting sqref="C49">
    <cfRule type="cellIs" dxfId="546" priority="462" stopIfTrue="1" operator="greaterThan">
      <formula>""""""</formula>
    </cfRule>
  </conditionalFormatting>
  <conditionalFormatting sqref="C67">
    <cfRule type="cellIs" dxfId="545" priority="461" stopIfTrue="1" operator="greaterThan">
      <formula>""""""</formula>
    </cfRule>
  </conditionalFormatting>
  <conditionalFormatting sqref="C87">
    <cfRule type="cellIs" dxfId="544" priority="460" stopIfTrue="1" operator="greaterThan">
      <formula>""""""</formula>
    </cfRule>
  </conditionalFormatting>
  <conditionalFormatting sqref="C105">
    <cfRule type="cellIs" dxfId="543" priority="459" stopIfTrue="1" operator="greaterThan">
      <formula>""""""</formula>
    </cfRule>
  </conditionalFormatting>
  <conditionalFormatting sqref="C128">
    <cfRule type="cellIs" dxfId="542" priority="458" stopIfTrue="1" operator="greaterThan">
      <formula>""""""</formula>
    </cfRule>
  </conditionalFormatting>
  <conditionalFormatting sqref="C53">
    <cfRule type="cellIs" dxfId="541" priority="455" stopIfTrue="1" operator="greaterThan">
      <formula>""""""</formula>
    </cfRule>
  </conditionalFormatting>
  <conditionalFormatting sqref="C63">
    <cfRule type="cellIs" dxfId="540" priority="457" stopIfTrue="1" operator="greaterThan">
      <formula>""""""</formula>
    </cfRule>
  </conditionalFormatting>
  <conditionalFormatting sqref="C83">
    <cfRule type="cellIs" dxfId="539" priority="456" stopIfTrue="1" operator="greaterThan">
      <formula>""""""</formula>
    </cfRule>
  </conditionalFormatting>
  <conditionalFormatting sqref="C57">
    <cfRule type="cellIs" dxfId="538" priority="454" stopIfTrue="1" operator="greaterThan">
      <formula>""""""</formula>
    </cfRule>
  </conditionalFormatting>
  <conditionalFormatting sqref="C71">
    <cfRule type="cellIs" dxfId="537" priority="453" stopIfTrue="1" operator="greaterThan">
      <formula>""""""</formula>
    </cfRule>
  </conditionalFormatting>
  <conditionalFormatting sqref="C75">
    <cfRule type="cellIs" dxfId="536" priority="452" stopIfTrue="1" operator="greaterThan">
      <formula>""""""</formula>
    </cfRule>
  </conditionalFormatting>
  <conditionalFormatting sqref="C91">
    <cfRule type="cellIs" dxfId="535" priority="451" stopIfTrue="1" operator="greaterThan">
      <formula>""""""</formula>
    </cfRule>
  </conditionalFormatting>
  <conditionalFormatting sqref="C95">
    <cfRule type="cellIs" dxfId="534" priority="450" stopIfTrue="1" operator="greaterThan">
      <formula>""""""</formula>
    </cfRule>
  </conditionalFormatting>
  <conditionalFormatting sqref="C101">
    <cfRule type="cellIs" dxfId="533" priority="449" stopIfTrue="1" operator="greaterThan">
      <formula>""""""</formula>
    </cfRule>
  </conditionalFormatting>
  <conditionalFormatting sqref="C109">
    <cfRule type="cellIs" dxfId="532" priority="448" stopIfTrue="1" operator="greaterThan">
      <formula>""""""</formula>
    </cfRule>
  </conditionalFormatting>
  <conditionalFormatting sqref="C113">
    <cfRule type="cellIs" dxfId="531" priority="447" stopIfTrue="1" operator="greaterThan">
      <formula>""""""</formula>
    </cfRule>
  </conditionalFormatting>
  <conditionalFormatting sqref="C132">
    <cfRule type="cellIs" dxfId="530" priority="446" stopIfTrue="1" operator="greaterThan">
      <formula>""""""</formula>
    </cfRule>
  </conditionalFormatting>
  <conditionalFormatting sqref="C136">
    <cfRule type="cellIs" dxfId="529" priority="445" stopIfTrue="1" operator="greaterThan">
      <formula>""""""</formula>
    </cfRule>
  </conditionalFormatting>
  <conditionalFormatting sqref="N11">
    <cfRule type="cellIs" dxfId="528" priority="444" stopIfTrue="1" operator="greaterThan">
      <formula>""""""</formula>
    </cfRule>
  </conditionalFormatting>
  <conditionalFormatting sqref="P15">
    <cfRule type="cellIs" dxfId="527" priority="443" stopIfTrue="1" operator="greaterThan">
      <formula>""""""</formula>
    </cfRule>
  </conditionalFormatting>
  <conditionalFormatting sqref="I19">
    <cfRule type="cellIs" dxfId="526" priority="442" stopIfTrue="1" operator="greaterThan">
      <formula>""""""</formula>
    </cfRule>
  </conditionalFormatting>
  <conditionalFormatting sqref="P19">
    <cfRule type="cellIs" dxfId="525" priority="441" stopIfTrue="1" operator="greaterThan">
      <formula>""""""</formula>
    </cfRule>
  </conditionalFormatting>
  <conditionalFormatting sqref="F25:G25">
    <cfRule type="cellIs" dxfId="524" priority="440" stopIfTrue="1" operator="greaterThan">
      <formula>""""""</formula>
    </cfRule>
  </conditionalFormatting>
  <conditionalFormatting sqref="H25:I25">
    <cfRule type="cellIs" dxfId="523" priority="439" stopIfTrue="1" operator="greaterThan">
      <formula>""""""</formula>
    </cfRule>
  </conditionalFormatting>
  <conditionalFormatting sqref="J25:K25">
    <cfRule type="cellIs" dxfId="522" priority="438" stopIfTrue="1" operator="greaterThan">
      <formula>""""""</formula>
    </cfRule>
  </conditionalFormatting>
  <conditionalFormatting sqref="L25:M25">
    <cfRule type="cellIs" dxfId="521" priority="437" stopIfTrue="1" operator="greaterThan">
      <formula>""""""</formula>
    </cfRule>
  </conditionalFormatting>
  <conditionalFormatting sqref="N25:O25">
    <cfRule type="cellIs" dxfId="520" priority="436" stopIfTrue="1" operator="greaterThan">
      <formula>""""""</formula>
    </cfRule>
  </conditionalFormatting>
  <conditionalFormatting sqref="P25:Q25">
    <cfRule type="cellIs" dxfId="519" priority="435" stopIfTrue="1" operator="greaterThan">
      <formula>""""""</formula>
    </cfRule>
  </conditionalFormatting>
  <conditionalFormatting sqref="R25:S25">
    <cfRule type="cellIs" dxfId="518" priority="434" stopIfTrue="1" operator="greaterThan">
      <formula>""""""</formula>
    </cfRule>
  </conditionalFormatting>
  <conditionalFormatting sqref="T25">
    <cfRule type="cellIs" dxfId="517" priority="433" stopIfTrue="1" operator="greaterThan">
      <formula>""""""</formula>
    </cfRule>
  </conditionalFormatting>
  <conditionalFormatting sqref="D29:E29">
    <cfRule type="cellIs" dxfId="516" priority="432" stopIfTrue="1" operator="greaterThan">
      <formula>""""""</formula>
    </cfRule>
  </conditionalFormatting>
  <conditionalFormatting sqref="F29:G29">
    <cfRule type="cellIs" dxfId="515" priority="431" stopIfTrue="1" operator="greaterThan">
      <formula>""""""</formula>
    </cfRule>
  </conditionalFormatting>
  <conditionalFormatting sqref="H29:I29">
    <cfRule type="cellIs" dxfId="514" priority="430" stopIfTrue="1" operator="greaterThan">
      <formula>""""""</formula>
    </cfRule>
  </conditionalFormatting>
  <conditionalFormatting sqref="J29:K29">
    <cfRule type="cellIs" dxfId="513" priority="429" stopIfTrue="1" operator="greaterThan">
      <formula>""""""</formula>
    </cfRule>
  </conditionalFormatting>
  <conditionalFormatting sqref="L29:M29">
    <cfRule type="cellIs" dxfId="512" priority="428" stopIfTrue="1" operator="greaterThan">
      <formula>""""""</formula>
    </cfRule>
  </conditionalFormatting>
  <conditionalFormatting sqref="N29:O29">
    <cfRule type="cellIs" dxfId="511" priority="427" stopIfTrue="1" operator="greaterThan">
      <formula>""""""</formula>
    </cfRule>
  </conditionalFormatting>
  <conditionalFormatting sqref="P29:Q29">
    <cfRule type="cellIs" dxfId="510" priority="426" stopIfTrue="1" operator="greaterThan">
      <formula>""""""</formula>
    </cfRule>
  </conditionalFormatting>
  <conditionalFormatting sqref="R29:S29">
    <cfRule type="cellIs" dxfId="509" priority="425" stopIfTrue="1" operator="greaterThan">
      <formula>""""""</formula>
    </cfRule>
  </conditionalFormatting>
  <conditionalFormatting sqref="T29">
    <cfRule type="cellIs" dxfId="508" priority="424" stopIfTrue="1" operator="greaterThan">
      <formula>""""""</formula>
    </cfRule>
  </conditionalFormatting>
  <conditionalFormatting sqref="C33">
    <cfRule type="cellIs" dxfId="507" priority="423" stopIfTrue="1" operator="greaterThan">
      <formula>""""""</formula>
    </cfRule>
  </conditionalFormatting>
  <conditionalFormatting sqref="D33:E33">
    <cfRule type="cellIs" dxfId="506" priority="422" stopIfTrue="1" operator="greaterThan">
      <formula>""""""</formula>
    </cfRule>
  </conditionalFormatting>
  <conditionalFormatting sqref="F33:G33">
    <cfRule type="cellIs" dxfId="505" priority="421" stopIfTrue="1" operator="greaterThan">
      <formula>""""""</formula>
    </cfRule>
  </conditionalFormatting>
  <conditionalFormatting sqref="H33:I33">
    <cfRule type="cellIs" dxfId="504" priority="420" stopIfTrue="1" operator="greaterThan">
      <formula>""""""</formula>
    </cfRule>
  </conditionalFormatting>
  <conditionalFormatting sqref="J33:K33">
    <cfRule type="cellIs" dxfId="503" priority="419" stopIfTrue="1" operator="greaterThan">
      <formula>""""""</formula>
    </cfRule>
  </conditionalFormatting>
  <conditionalFormatting sqref="L33:M33">
    <cfRule type="cellIs" dxfId="502" priority="418" stopIfTrue="1" operator="greaterThan">
      <formula>""""""</formula>
    </cfRule>
  </conditionalFormatting>
  <conditionalFormatting sqref="N33:O33">
    <cfRule type="cellIs" dxfId="501" priority="417" stopIfTrue="1" operator="greaterThan">
      <formula>""""""</formula>
    </cfRule>
  </conditionalFormatting>
  <conditionalFormatting sqref="P33:Q33">
    <cfRule type="cellIs" dxfId="500" priority="416" stopIfTrue="1" operator="greaterThan">
      <formula>""""""</formula>
    </cfRule>
  </conditionalFormatting>
  <conditionalFormatting sqref="R33:S33">
    <cfRule type="cellIs" dxfId="499" priority="415" stopIfTrue="1" operator="greaterThan">
      <formula>""""""</formula>
    </cfRule>
  </conditionalFormatting>
  <conditionalFormatting sqref="T33">
    <cfRule type="cellIs" dxfId="498" priority="414" stopIfTrue="1" operator="greaterThan">
      <formula>""""""</formula>
    </cfRule>
  </conditionalFormatting>
  <conditionalFormatting sqref="C37">
    <cfRule type="cellIs" dxfId="497" priority="413" stopIfTrue="1" operator="greaterThan">
      <formula>""""""</formula>
    </cfRule>
  </conditionalFormatting>
  <conditionalFormatting sqref="D37:E37">
    <cfRule type="cellIs" dxfId="496" priority="412" stopIfTrue="1" operator="greaterThan">
      <formula>""""""</formula>
    </cfRule>
  </conditionalFormatting>
  <conditionalFormatting sqref="F37:G37">
    <cfRule type="cellIs" dxfId="495" priority="411" stopIfTrue="1" operator="greaterThan">
      <formula>""""""</formula>
    </cfRule>
  </conditionalFormatting>
  <conditionalFormatting sqref="H37:I37">
    <cfRule type="cellIs" dxfId="494" priority="410" stopIfTrue="1" operator="greaterThan">
      <formula>""""""</formula>
    </cfRule>
  </conditionalFormatting>
  <conditionalFormatting sqref="J37:K37">
    <cfRule type="cellIs" dxfId="493" priority="409" stopIfTrue="1" operator="greaterThan">
      <formula>""""""</formula>
    </cfRule>
  </conditionalFormatting>
  <conditionalFormatting sqref="L37:M37">
    <cfRule type="cellIs" dxfId="492" priority="408" stopIfTrue="1" operator="greaterThan">
      <formula>""""""</formula>
    </cfRule>
  </conditionalFormatting>
  <conditionalFormatting sqref="N37:O37">
    <cfRule type="cellIs" dxfId="491" priority="407" stopIfTrue="1" operator="greaterThan">
      <formula>""""""</formula>
    </cfRule>
  </conditionalFormatting>
  <conditionalFormatting sqref="P37:Q37">
    <cfRule type="cellIs" dxfId="490" priority="406" stopIfTrue="1" operator="greaterThan">
      <formula>""""""</formula>
    </cfRule>
  </conditionalFormatting>
  <conditionalFormatting sqref="R37:S37">
    <cfRule type="cellIs" dxfId="489" priority="405" stopIfTrue="1" operator="greaterThan">
      <formula>""""""</formula>
    </cfRule>
  </conditionalFormatting>
  <conditionalFormatting sqref="T37">
    <cfRule type="cellIs" dxfId="488" priority="404" stopIfTrue="1" operator="greaterThan">
      <formula>""""""</formula>
    </cfRule>
  </conditionalFormatting>
  <conditionalFormatting sqref="D49">
    <cfRule type="cellIs" dxfId="475" priority="391" stopIfTrue="1" operator="greaterThan">
      <formula>""""""</formula>
    </cfRule>
  </conditionalFormatting>
  <conditionalFormatting sqref="E49">
    <cfRule type="cellIs" dxfId="474" priority="390" stopIfTrue="1" operator="greaterThan">
      <formula>""""""</formula>
    </cfRule>
  </conditionalFormatting>
  <conditionalFormatting sqref="F49">
    <cfRule type="cellIs" dxfId="473" priority="389" stopIfTrue="1" operator="greaterThan">
      <formula>""""""</formula>
    </cfRule>
  </conditionalFormatting>
  <conditionalFormatting sqref="G49">
    <cfRule type="cellIs" dxfId="472" priority="388" stopIfTrue="1" operator="greaterThan">
      <formula>""""""</formula>
    </cfRule>
  </conditionalFormatting>
  <conditionalFormatting sqref="H49">
    <cfRule type="cellIs" dxfId="471" priority="387" stopIfTrue="1" operator="greaterThan">
      <formula>""""""</formula>
    </cfRule>
  </conditionalFormatting>
  <conditionalFormatting sqref="I49">
    <cfRule type="cellIs" dxfId="470" priority="386" stopIfTrue="1" operator="greaterThan">
      <formula>""""""</formula>
    </cfRule>
  </conditionalFormatting>
  <conditionalFormatting sqref="J49">
    <cfRule type="cellIs" dxfId="469" priority="385" stopIfTrue="1" operator="greaterThan">
      <formula>""""""</formula>
    </cfRule>
  </conditionalFormatting>
  <conditionalFormatting sqref="K49">
    <cfRule type="cellIs" dxfId="468" priority="384" stopIfTrue="1" operator="greaterThan">
      <formula>""""""</formula>
    </cfRule>
  </conditionalFormatting>
  <conditionalFormatting sqref="L49">
    <cfRule type="cellIs" dxfId="467" priority="383" stopIfTrue="1" operator="greaterThan">
      <formula>""""""</formula>
    </cfRule>
  </conditionalFormatting>
  <conditionalFormatting sqref="M49">
    <cfRule type="cellIs" dxfId="466" priority="382" stopIfTrue="1" operator="greaterThan">
      <formula>""""""</formula>
    </cfRule>
  </conditionalFormatting>
  <conditionalFormatting sqref="N49">
    <cfRule type="cellIs" dxfId="465" priority="381" stopIfTrue="1" operator="greaterThan">
      <formula>""""""</formula>
    </cfRule>
  </conditionalFormatting>
  <conditionalFormatting sqref="O49">
    <cfRule type="cellIs" dxfId="464" priority="380" stopIfTrue="1" operator="greaterThan">
      <formula>""""""</formula>
    </cfRule>
  </conditionalFormatting>
  <conditionalFormatting sqref="P49">
    <cfRule type="cellIs" dxfId="463" priority="379" stopIfTrue="1" operator="greaterThan">
      <formula>""""""</formula>
    </cfRule>
  </conditionalFormatting>
  <conditionalFormatting sqref="Q49">
    <cfRule type="cellIs" dxfId="462" priority="378" stopIfTrue="1" operator="greaterThan">
      <formula>""""""</formula>
    </cfRule>
  </conditionalFormatting>
  <conditionalFormatting sqref="R49">
    <cfRule type="cellIs" dxfId="461" priority="377" stopIfTrue="1" operator="greaterThan">
      <formula>""""""</formula>
    </cfRule>
  </conditionalFormatting>
  <conditionalFormatting sqref="S49">
    <cfRule type="cellIs" dxfId="460" priority="376" stopIfTrue="1" operator="greaterThan">
      <formula>""""""</formula>
    </cfRule>
  </conditionalFormatting>
  <conditionalFormatting sqref="T49">
    <cfRule type="cellIs" dxfId="459" priority="375" stopIfTrue="1" operator="greaterThan">
      <formula>""""""</formula>
    </cfRule>
  </conditionalFormatting>
  <conditionalFormatting sqref="D53">
    <cfRule type="cellIs" dxfId="458" priority="374" stopIfTrue="1" operator="greaterThan">
      <formula>""""""</formula>
    </cfRule>
  </conditionalFormatting>
  <conditionalFormatting sqref="E53">
    <cfRule type="cellIs" dxfId="457" priority="373" stopIfTrue="1" operator="greaterThan">
      <formula>""""""</formula>
    </cfRule>
  </conditionalFormatting>
  <conditionalFormatting sqref="F53">
    <cfRule type="cellIs" dxfId="456" priority="372" stopIfTrue="1" operator="greaterThan">
      <formula>""""""</formula>
    </cfRule>
  </conditionalFormatting>
  <conditionalFormatting sqref="G53">
    <cfRule type="cellIs" dxfId="455" priority="371" stopIfTrue="1" operator="greaterThan">
      <formula>""""""</formula>
    </cfRule>
  </conditionalFormatting>
  <conditionalFormatting sqref="H53">
    <cfRule type="cellIs" dxfId="454" priority="370" stopIfTrue="1" operator="greaterThan">
      <formula>""""""</formula>
    </cfRule>
  </conditionalFormatting>
  <conditionalFormatting sqref="I53">
    <cfRule type="cellIs" dxfId="453" priority="369" stopIfTrue="1" operator="greaterThan">
      <formula>""""""</formula>
    </cfRule>
  </conditionalFormatting>
  <conditionalFormatting sqref="J53">
    <cfRule type="cellIs" dxfId="452" priority="368" stopIfTrue="1" operator="greaterThan">
      <formula>""""""</formula>
    </cfRule>
  </conditionalFormatting>
  <conditionalFormatting sqref="K53">
    <cfRule type="cellIs" dxfId="451" priority="367" stopIfTrue="1" operator="greaterThan">
      <formula>""""""</formula>
    </cfRule>
  </conditionalFormatting>
  <conditionalFormatting sqref="L53">
    <cfRule type="cellIs" dxfId="450" priority="366" stopIfTrue="1" operator="greaterThan">
      <formula>""""""</formula>
    </cfRule>
  </conditionalFormatting>
  <conditionalFormatting sqref="M53">
    <cfRule type="cellIs" dxfId="449" priority="365" stopIfTrue="1" operator="greaterThan">
      <formula>""""""</formula>
    </cfRule>
  </conditionalFormatting>
  <conditionalFormatting sqref="N53">
    <cfRule type="cellIs" dxfId="448" priority="364" stopIfTrue="1" operator="greaterThan">
      <formula>""""""</formula>
    </cfRule>
  </conditionalFormatting>
  <conditionalFormatting sqref="O53">
    <cfRule type="cellIs" dxfId="447" priority="363" stopIfTrue="1" operator="greaterThan">
      <formula>""""""</formula>
    </cfRule>
  </conditionalFormatting>
  <conditionalFormatting sqref="P53">
    <cfRule type="cellIs" dxfId="446" priority="362" stopIfTrue="1" operator="greaterThan">
      <formula>""""""</formula>
    </cfRule>
  </conditionalFormatting>
  <conditionalFormatting sqref="Q53">
    <cfRule type="cellIs" dxfId="445" priority="361" stopIfTrue="1" operator="greaterThan">
      <formula>""""""</formula>
    </cfRule>
  </conditionalFormatting>
  <conditionalFormatting sqref="R53">
    <cfRule type="cellIs" dxfId="444" priority="360" stopIfTrue="1" operator="greaterThan">
      <formula>""""""</formula>
    </cfRule>
  </conditionalFormatting>
  <conditionalFormatting sqref="S53">
    <cfRule type="cellIs" dxfId="443" priority="359" stopIfTrue="1" operator="greaterThan">
      <formula>""""""</formula>
    </cfRule>
  </conditionalFormatting>
  <conditionalFormatting sqref="T53">
    <cfRule type="cellIs" dxfId="442" priority="358" stopIfTrue="1" operator="greaterThan">
      <formula>""""""</formula>
    </cfRule>
  </conditionalFormatting>
  <conditionalFormatting sqref="D57">
    <cfRule type="cellIs" dxfId="441" priority="357" stopIfTrue="1" operator="greaterThan">
      <formula>""""""</formula>
    </cfRule>
  </conditionalFormatting>
  <conditionalFormatting sqref="E57">
    <cfRule type="cellIs" dxfId="440" priority="356" stopIfTrue="1" operator="greaterThan">
      <formula>""""""</formula>
    </cfRule>
  </conditionalFormatting>
  <conditionalFormatting sqref="F57">
    <cfRule type="cellIs" dxfId="439" priority="355" stopIfTrue="1" operator="greaterThan">
      <formula>""""""</formula>
    </cfRule>
  </conditionalFormatting>
  <conditionalFormatting sqref="G57">
    <cfRule type="cellIs" dxfId="438" priority="354" stopIfTrue="1" operator="greaterThan">
      <formula>""""""</formula>
    </cfRule>
  </conditionalFormatting>
  <conditionalFormatting sqref="H57">
    <cfRule type="cellIs" dxfId="437" priority="353" stopIfTrue="1" operator="greaterThan">
      <formula>""""""</formula>
    </cfRule>
  </conditionalFormatting>
  <conditionalFormatting sqref="I57">
    <cfRule type="cellIs" dxfId="436" priority="352" stopIfTrue="1" operator="greaterThan">
      <formula>""""""</formula>
    </cfRule>
  </conditionalFormatting>
  <conditionalFormatting sqref="J57">
    <cfRule type="cellIs" dxfId="435" priority="351" stopIfTrue="1" operator="greaterThan">
      <formula>""""""</formula>
    </cfRule>
  </conditionalFormatting>
  <conditionalFormatting sqref="K57">
    <cfRule type="cellIs" dxfId="434" priority="350" stopIfTrue="1" operator="greaterThan">
      <formula>""""""</formula>
    </cfRule>
  </conditionalFormatting>
  <conditionalFormatting sqref="L57">
    <cfRule type="cellIs" dxfId="433" priority="349" stopIfTrue="1" operator="greaterThan">
      <formula>""""""</formula>
    </cfRule>
  </conditionalFormatting>
  <conditionalFormatting sqref="M57">
    <cfRule type="cellIs" dxfId="432" priority="348" stopIfTrue="1" operator="greaterThan">
      <formula>""""""</formula>
    </cfRule>
  </conditionalFormatting>
  <conditionalFormatting sqref="N57">
    <cfRule type="cellIs" dxfId="431" priority="347" stopIfTrue="1" operator="greaterThan">
      <formula>""""""</formula>
    </cfRule>
  </conditionalFormatting>
  <conditionalFormatting sqref="O57">
    <cfRule type="cellIs" dxfId="430" priority="346" stopIfTrue="1" operator="greaterThan">
      <formula>""""""</formula>
    </cfRule>
  </conditionalFormatting>
  <conditionalFormatting sqref="P57">
    <cfRule type="cellIs" dxfId="429" priority="345" stopIfTrue="1" operator="greaterThan">
      <formula>""""""</formula>
    </cfRule>
  </conditionalFormatting>
  <conditionalFormatting sqref="Q57">
    <cfRule type="cellIs" dxfId="428" priority="344" stopIfTrue="1" operator="greaterThan">
      <formula>""""""</formula>
    </cfRule>
  </conditionalFormatting>
  <conditionalFormatting sqref="R57">
    <cfRule type="cellIs" dxfId="427" priority="343" stopIfTrue="1" operator="greaterThan">
      <formula>""""""</formula>
    </cfRule>
  </conditionalFormatting>
  <conditionalFormatting sqref="S57">
    <cfRule type="cellIs" dxfId="426" priority="342" stopIfTrue="1" operator="greaterThan">
      <formula>""""""</formula>
    </cfRule>
  </conditionalFormatting>
  <conditionalFormatting sqref="T57">
    <cfRule type="cellIs" dxfId="425" priority="341" stopIfTrue="1" operator="greaterThan">
      <formula>""""""</formula>
    </cfRule>
  </conditionalFormatting>
  <conditionalFormatting sqref="D67">
    <cfRule type="cellIs" dxfId="407" priority="323" stopIfTrue="1" operator="greaterThan">
      <formula>""""""</formula>
    </cfRule>
  </conditionalFormatting>
  <conditionalFormatting sqref="E67">
    <cfRule type="cellIs" dxfId="406" priority="322" stopIfTrue="1" operator="greaterThan">
      <formula>""""""</formula>
    </cfRule>
  </conditionalFormatting>
  <conditionalFormatting sqref="F67">
    <cfRule type="cellIs" dxfId="405" priority="321" stopIfTrue="1" operator="greaterThan">
      <formula>""""""</formula>
    </cfRule>
  </conditionalFormatting>
  <conditionalFormatting sqref="G67">
    <cfRule type="cellIs" dxfId="404" priority="320" stopIfTrue="1" operator="greaterThan">
      <formula>""""""</formula>
    </cfRule>
  </conditionalFormatting>
  <conditionalFormatting sqref="H67">
    <cfRule type="cellIs" dxfId="403" priority="319" stopIfTrue="1" operator="greaterThan">
      <formula>""""""</formula>
    </cfRule>
  </conditionalFormatting>
  <conditionalFormatting sqref="I67">
    <cfRule type="cellIs" dxfId="402" priority="318" stopIfTrue="1" operator="greaterThan">
      <formula>""""""</formula>
    </cfRule>
  </conditionalFormatting>
  <conditionalFormatting sqref="J67">
    <cfRule type="cellIs" dxfId="401" priority="317" stopIfTrue="1" operator="greaterThan">
      <formula>""""""</formula>
    </cfRule>
  </conditionalFormatting>
  <conditionalFormatting sqref="K67">
    <cfRule type="cellIs" dxfId="400" priority="316" stopIfTrue="1" operator="greaterThan">
      <formula>""""""</formula>
    </cfRule>
  </conditionalFormatting>
  <conditionalFormatting sqref="L67">
    <cfRule type="cellIs" dxfId="399" priority="315" stopIfTrue="1" operator="greaterThan">
      <formula>""""""</formula>
    </cfRule>
  </conditionalFormatting>
  <conditionalFormatting sqref="M67">
    <cfRule type="cellIs" dxfId="398" priority="314" stopIfTrue="1" operator="greaterThan">
      <formula>""""""</formula>
    </cfRule>
  </conditionalFormatting>
  <conditionalFormatting sqref="N67">
    <cfRule type="cellIs" dxfId="397" priority="313" stopIfTrue="1" operator="greaterThan">
      <formula>""""""</formula>
    </cfRule>
  </conditionalFormatting>
  <conditionalFormatting sqref="O67">
    <cfRule type="cellIs" dxfId="396" priority="312" stopIfTrue="1" operator="greaterThan">
      <formula>""""""</formula>
    </cfRule>
  </conditionalFormatting>
  <conditionalFormatting sqref="P67">
    <cfRule type="cellIs" dxfId="395" priority="311" stopIfTrue="1" operator="greaterThan">
      <formula>""""""</formula>
    </cfRule>
  </conditionalFormatting>
  <conditionalFormatting sqref="Q67">
    <cfRule type="cellIs" dxfId="394" priority="310" stopIfTrue="1" operator="greaterThan">
      <formula>""""""</formula>
    </cfRule>
  </conditionalFormatting>
  <conditionalFormatting sqref="R67">
    <cfRule type="cellIs" dxfId="393" priority="309" stopIfTrue="1" operator="greaterThan">
      <formula>""""""</formula>
    </cfRule>
  </conditionalFormatting>
  <conditionalFormatting sqref="S67">
    <cfRule type="cellIs" dxfId="392" priority="308" stopIfTrue="1" operator="greaterThan">
      <formula>""""""</formula>
    </cfRule>
  </conditionalFormatting>
  <conditionalFormatting sqref="T67">
    <cfRule type="cellIs" dxfId="391" priority="307" stopIfTrue="1" operator="greaterThan">
      <formula>""""""</formula>
    </cfRule>
  </conditionalFormatting>
  <conditionalFormatting sqref="D71">
    <cfRule type="cellIs" dxfId="390" priority="306" stopIfTrue="1" operator="greaterThan">
      <formula>""""""</formula>
    </cfRule>
  </conditionalFormatting>
  <conditionalFormatting sqref="E71">
    <cfRule type="cellIs" dxfId="389" priority="305" stopIfTrue="1" operator="greaterThan">
      <formula>""""""</formula>
    </cfRule>
  </conditionalFormatting>
  <conditionalFormatting sqref="F71">
    <cfRule type="cellIs" dxfId="388" priority="304" stopIfTrue="1" operator="greaterThan">
      <formula>""""""</formula>
    </cfRule>
  </conditionalFormatting>
  <conditionalFormatting sqref="G71">
    <cfRule type="cellIs" dxfId="387" priority="303" stopIfTrue="1" operator="greaterThan">
      <formula>""""""</formula>
    </cfRule>
  </conditionalFormatting>
  <conditionalFormatting sqref="H71">
    <cfRule type="cellIs" dxfId="386" priority="302" stopIfTrue="1" operator="greaterThan">
      <formula>""""""</formula>
    </cfRule>
  </conditionalFormatting>
  <conditionalFormatting sqref="I71">
    <cfRule type="cellIs" dxfId="385" priority="301" stopIfTrue="1" operator="greaterThan">
      <formula>""""""</formula>
    </cfRule>
  </conditionalFormatting>
  <conditionalFormatting sqref="J71">
    <cfRule type="cellIs" dxfId="384" priority="300" stopIfTrue="1" operator="greaterThan">
      <formula>""""""</formula>
    </cfRule>
  </conditionalFormatting>
  <conditionalFormatting sqref="K71">
    <cfRule type="cellIs" dxfId="383" priority="299" stopIfTrue="1" operator="greaterThan">
      <formula>""""""</formula>
    </cfRule>
  </conditionalFormatting>
  <conditionalFormatting sqref="L71">
    <cfRule type="cellIs" dxfId="382" priority="298" stopIfTrue="1" operator="greaterThan">
      <formula>""""""</formula>
    </cfRule>
  </conditionalFormatting>
  <conditionalFormatting sqref="M71">
    <cfRule type="cellIs" dxfId="381" priority="297" stopIfTrue="1" operator="greaterThan">
      <formula>""""""</formula>
    </cfRule>
  </conditionalFormatting>
  <conditionalFormatting sqref="N71">
    <cfRule type="cellIs" dxfId="380" priority="296" stopIfTrue="1" operator="greaterThan">
      <formula>""""""</formula>
    </cfRule>
  </conditionalFormatting>
  <conditionalFormatting sqref="O71">
    <cfRule type="cellIs" dxfId="379" priority="295" stopIfTrue="1" operator="greaterThan">
      <formula>""""""</formula>
    </cfRule>
  </conditionalFormatting>
  <conditionalFormatting sqref="P71">
    <cfRule type="cellIs" dxfId="378" priority="294" stopIfTrue="1" operator="greaterThan">
      <formula>""""""</formula>
    </cfRule>
  </conditionalFormatting>
  <conditionalFormatting sqref="Q71">
    <cfRule type="cellIs" dxfId="377" priority="293" stopIfTrue="1" operator="greaterThan">
      <formula>""""""</formula>
    </cfRule>
  </conditionalFormatting>
  <conditionalFormatting sqref="R71">
    <cfRule type="cellIs" dxfId="376" priority="292" stopIfTrue="1" operator="greaterThan">
      <formula>""""""</formula>
    </cfRule>
  </conditionalFormatting>
  <conditionalFormatting sqref="S71">
    <cfRule type="cellIs" dxfId="375" priority="291" stopIfTrue="1" operator="greaterThan">
      <formula>""""""</formula>
    </cfRule>
  </conditionalFormatting>
  <conditionalFormatting sqref="T71">
    <cfRule type="cellIs" dxfId="374" priority="290" stopIfTrue="1" operator="greaterThan">
      <formula>""""""</formula>
    </cfRule>
  </conditionalFormatting>
  <conditionalFormatting sqref="D75">
    <cfRule type="cellIs" dxfId="373" priority="289" stopIfTrue="1" operator="greaterThan">
      <formula>""""""</formula>
    </cfRule>
  </conditionalFormatting>
  <conditionalFormatting sqref="E75">
    <cfRule type="cellIs" dxfId="372" priority="288" stopIfTrue="1" operator="greaterThan">
      <formula>""""""</formula>
    </cfRule>
  </conditionalFormatting>
  <conditionalFormatting sqref="F75">
    <cfRule type="cellIs" dxfId="371" priority="287" stopIfTrue="1" operator="greaterThan">
      <formula>""""""</formula>
    </cfRule>
  </conditionalFormatting>
  <conditionalFormatting sqref="G75">
    <cfRule type="cellIs" dxfId="370" priority="286" stopIfTrue="1" operator="greaterThan">
      <formula>""""""</formula>
    </cfRule>
  </conditionalFormatting>
  <conditionalFormatting sqref="H75">
    <cfRule type="cellIs" dxfId="369" priority="285" stopIfTrue="1" operator="greaterThan">
      <formula>""""""</formula>
    </cfRule>
  </conditionalFormatting>
  <conditionalFormatting sqref="I75">
    <cfRule type="cellIs" dxfId="368" priority="284" stopIfTrue="1" operator="greaterThan">
      <formula>""""""</formula>
    </cfRule>
  </conditionalFormatting>
  <conditionalFormatting sqref="J75">
    <cfRule type="cellIs" dxfId="367" priority="283" stopIfTrue="1" operator="greaterThan">
      <formula>""""""</formula>
    </cfRule>
  </conditionalFormatting>
  <conditionalFormatting sqref="K75">
    <cfRule type="cellIs" dxfId="366" priority="282" stopIfTrue="1" operator="greaterThan">
      <formula>""""""</formula>
    </cfRule>
  </conditionalFormatting>
  <conditionalFormatting sqref="L75">
    <cfRule type="cellIs" dxfId="365" priority="281" stopIfTrue="1" operator="greaterThan">
      <formula>""""""</formula>
    </cfRule>
  </conditionalFormatting>
  <conditionalFormatting sqref="M75">
    <cfRule type="cellIs" dxfId="364" priority="280" stopIfTrue="1" operator="greaterThan">
      <formula>""""""</formula>
    </cfRule>
  </conditionalFormatting>
  <conditionalFormatting sqref="N75">
    <cfRule type="cellIs" dxfId="363" priority="279" stopIfTrue="1" operator="greaterThan">
      <formula>""""""</formula>
    </cfRule>
  </conditionalFormatting>
  <conditionalFormatting sqref="O75">
    <cfRule type="cellIs" dxfId="362" priority="278" stopIfTrue="1" operator="greaterThan">
      <formula>""""""</formula>
    </cfRule>
  </conditionalFormatting>
  <conditionalFormatting sqref="P75">
    <cfRule type="cellIs" dxfId="361" priority="277" stopIfTrue="1" operator="greaterThan">
      <formula>""""""</formula>
    </cfRule>
  </conditionalFormatting>
  <conditionalFormatting sqref="Q75">
    <cfRule type="cellIs" dxfId="360" priority="276" stopIfTrue="1" operator="greaterThan">
      <formula>""""""</formula>
    </cfRule>
  </conditionalFormatting>
  <conditionalFormatting sqref="R75">
    <cfRule type="cellIs" dxfId="359" priority="275" stopIfTrue="1" operator="greaterThan">
      <formula>""""""</formula>
    </cfRule>
  </conditionalFormatting>
  <conditionalFormatting sqref="S75">
    <cfRule type="cellIs" dxfId="358" priority="274" stopIfTrue="1" operator="greaterThan">
      <formula>""""""</formula>
    </cfRule>
  </conditionalFormatting>
  <conditionalFormatting sqref="T75">
    <cfRule type="cellIs" dxfId="357" priority="273" stopIfTrue="1" operator="greaterThan">
      <formula>""""""</formula>
    </cfRule>
  </conditionalFormatting>
  <conditionalFormatting sqref="D83">
    <cfRule type="cellIs" dxfId="356" priority="272" stopIfTrue="1" operator="greaterThan">
      <formula>""""""</formula>
    </cfRule>
  </conditionalFormatting>
  <conditionalFormatting sqref="D87">
    <cfRule type="cellIs" dxfId="355" priority="271" stopIfTrue="1" operator="greaterThan">
      <formula>""""""</formula>
    </cfRule>
  </conditionalFormatting>
  <conditionalFormatting sqref="E87">
    <cfRule type="cellIs" dxfId="354" priority="270" stopIfTrue="1" operator="greaterThan">
      <formula>""""""</formula>
    </cfRule>
  </conditionalFormatting>
  <conditionalFormatting sqref="F87">
    <cfRule type="cellIs" dxfId="353" priority="269" stopIfTrue="1" operator="greaterThan">
      <formula>""""""</formula>
    </cfRule>
  </conditionalFormatting>
  <conditionalFormatting sqref="G87">
    <cfRule type="cellIs" dxfId="352" priority="268" stopIfTrue="1" operator="greaterThan">
      <formula>""""""</formula>
    </cfRule>
  </conditionalFormatting>
  <conditionalFormatting sqref="H87">
    <cfRule type="cellIs" dxfId="351" priority="267" stopIfTrue="1" operator="greaterThan">
      <formula>""""""</formula>
    </cfRule>
  </conditionalFormatting>
  <conditionalFormatting sqref="I87">
    <cfRule type="cellIs" dxfId="350" priority="266" stopIfTrue="1" operator="greaterThan">
      <formula>""""""</formula>
    </cfRule>
  </conditionalFormatting>
  <conditionalFormatting sqref="J87">
    <cfRule type="cellIs" dxfId="349" priority="265" stopIfTrue="1" operator="greaterThan">
      <formula>""""""</formula>
    </cfRule>
  </conditionalFormatting>
  <conditionalFormatting sqref="K87">
    <cfRule type="cellIs" dxfId="348" priority="264" stopIfTrue="1" operator="greaterThan">
      <formula>""""""</formula>
    </cfRule>
  </conditionalFormatting>
  <conditionalFormatting sqref="L87">
    <cfRule type="cellIs" dxfId="347" priority="263" stopIfTrue="1" operator="greaterThan">
      <formula>""""""</formula>
    </cfRule>
  </conditionalFormatting>
  <conditionalFormatting sqref="M87">
    <cfRule type="cellIs" dxfId="346" priority="262" stopIfTrue="1" operator="greaterThan">
      <formula>""""""</formula>
    </cfRule>
  </conditionalFormatting>
  <conditionalFormatting sqref="N87">
    <cfRule type="cellIs" dxfId="345" priority="261" stopIfTrue="1" operator="greaterThan">
      <formula>""""""</formula>
    </cfRule>
  </conditionalFormatting>
  <conditionalFormatting sqref="O87">
    <cfRule type="cellIs" dxfId="344" priority="260" stopIfTrue="1" operator="greaterThan">
      <formula>""""""</formula>
    </cfRule>
  </conditionalFormatting>
  <conditionalFormatting sqref="P87">
    <cfRule type="cellIs" dxfId="343" priority="259" stopIfTrue="1" operator="greaterThan">
      <formula>""""""</formula>
    </cfRule>
  </conditionalFormatting>
  <conditionalFormatting sqref="Q87">
    <cfRule type="cellIs" dxfId="342" priority="258" stopIfTrue="1" operator="greaterThan">
      <formula>""""""</formula>
    </cfRule>
  </conditionalFormatting>
  <conditionalFormatting sqref="R87">
    <cfRule type="cellIs" dxfId="341" priority="257" stopIfTrue="1" operator="greaterThan">
      <formula>""""""</formula>
    </cfRule>
  </conditionalFormatting>
  <conditionalFormatting sqref="S87">
    <cfRule type="cellIs" dxfId="340" priority="256" stopIfTrue="1" operator="greaterThan">
      <formula>""""""</formula>
    </cfRule>
  </conditionalFormatting>
  <conditionalFormatting sqref="T87">
    <cfRule type="cellIs" dxfId="339" priority="255" stopIfTrue="1" operator="greaterThan">
      <formula>""""""</formula>
    </cfRule>
  </conditionalFormatting>
  <conditionalFormatting sqref="D91">
    <cfRule type="cellIs" dxfId="338" priority="254" stopIfTrue="1" operator="greaterThan">
      <formula>""""""</formula>
    </cfRule>
  </conditionalFormatting>
  <conditionalFormatting sqref="E91">
    <cfRule type="cellIs" dxfId="337" priority="253" stopIfTrue="1" operator="greaterThan">
      <formula>""""""</formula>
    </cfRule>
  </conditionalFormatting>
  <conditionalFormatting sqref="F91">
    <cfRule type="cellIs" dxfId="336" priority="252" stopIfTrue="1" operator="greaterThan">
      <formula>""""""</formula>
    </cfRule>
  </conditionalFormatting>
  <conditionalFormatting sqref="G91">
    <cfRule type="cellIs" dxfId="335" priority="251" stopIfTrue="1" operator="greaterThan">
      <formula>""""""</formula>
    </cfRule>
  </conditionalFormatting>
  <conditionalFormatting sqref="H91">
    <cfRule type="cellIs" dxfId="334" priority="250" stopIfTrue="1" operator="greaterThan">
      <formula>""""""</formula>
    </cfRule>
  </conditionalFormatting>
  <conditionalFormatting sqref="I91">
    <cfRule type="cellIs" dxfId="333" priority="249" stopIfTrue="1" operator="greaterThan">
      <formula>""""""</formula>
    </cfRule>
  </conditionalFormatting>
  <conditionalFormatting sqref="J91">
    <cfRule type="cellIs" dxfId="332" priority="248" stopIfTrue="1" operator="greaterThan">
      <formula>""""""</formula>
    </cfRule>
  </conditionalFormatting>
  <conditionalFormatting sqref="K91">
    <cfRule type="cellIs" dxfId="331" priority="247" stopIfTrue="1" operator="greaterThan">
      <formula>""""""</formula>
    </cfRule>
  </conditionalFormatting>
  <conditionalFormatting sqref="L91">
    <cfRule type="cellIs" dxfId="330" priority="246" stopIfTrue="1" operator="greaterThan">
      <formula>""""""</formula>
    </cfRule>
  </conditionalFormatting>
  <conditionalFormatting sqref="M91">
    <cfRule type="cellIs" dxfId="329" priority="245" stopIfTrue="1" operator="greaterThan">
      <formula>""""""</formula>
    </cfRule>
  </conditionalFormatting>
  <conditionalFormatting sqref="N91">
    <cfRule type="cellIs" dxfId="328" priority="244" stopIfTrue="1" operator="greaterThan">
      <formula>""""""</formula>
    </cfRule>
  </conditionalFormatting>
  <conditionalFormatting sqref="O91">
    <cfRule type="cellIs" dxfId="327" priority="243" stopIfTrue="1" operator="greaterThan">
      <formula>""""""</formula>
    </cfRule>
  </conditionalFormatting>
  <conditionalFormatting sqref="P91">
    <cfRule type="cellIs" dxfId="326" priority="242" stopIfTrue="1" operator="greaterThan">
      <formula>""""""</formula>
    </cfRule>
  </conditionalFormatting>
  <conditionalFormatting sqref="Q91">
    <cfRule type="cellIs" dxfId="325" priority="241" stopIfTrue="1" operator="greaterThan">
      <formula>""""""</formula>
    </cfRule>
  </conditionalFormatting>
  <conditionalFormatting sqref="R91">
    <cfRule type="cellIs" dxfId="324" priority="240" stopIfTrue="1" operator="greaterThan">
      <formula>""""""</formula>
    </cfRule>
  </conditionalFormatting>
  <conditionalFormatting sqref="S91">
    <cfRule type="cellIs" dxfId="323" priority="239" stopIfTrue="1" operator="greaterThan">
      <formula>""""""</formula>
    </cfRule>
  </conditionalFormatting>
  <conditionalFormatting sqref="T91">
    <cfRule type="cellIs" dxfId="322" priority="238" stopIfTrue="1" operator="greaterThan">
      <formula>""""""</formula>
    </cfRule>
  </conditionalFormatting>
  <conditionalFormatting sqref="D95">
    <cfRule type="cellIs" dxfId="321" priority="237" stopIfTrue="1" operator="greaterThan">
      <formula>""""""</formula>
    </cfRule>
  </conditionalFormatting>
  <conditionalFormatting sqref="E95">
    <cfRule type="cellIs" dxfId="320" priority="236" stopIfTrue="1" operator="greaterThan">
      <formula>""""""</formula>
    </cfRule>
  </conditionalFormatting>
  <conditionalFormatting sqref="F95">
    <cfRule type="cellIs" dxfId="319" priority="235" stopIfTrue="1" operator="greaterThan">
      <formula>""""""</formula>
    </cfRule>
  </conditionalFormatting>
  <conditionalFormatting sqref="G95">
    <cfRule type="cellIs" dxfId="318" priority="234" stopIfTrue="1" operator="greaterThan">
      <formula>""""""</formula>
    </cfRule>
  </conditionalFormatting>
  <conditionalFormatting sqref="H95">
    <cfRule type="cellIs" dxfId="317" priority="233" stopIfTrue="1" operator="greaterThan">
      <formula>""""""</formula>
    </cfRule>
  </conditionalFormatting>
  <conditionalFormatting sqref="I95">
    <cfRule type="cellIs" dxfId="316" priority="232" stopIfTrue="1" operator="greaterThan">
      <formula>""""""</formula>
    </cfRule>
  </conditionalFormatting>
  <conditionalFormatting sqref="J95">
    <cfRule type="cellIs" dxfId="315" priority="231" stopIfTrue="1" operator="greaterThan">
      <formula>""""""</formula>
    </cfRule>
  </conditionalFormatting>
  <conditionalFormatting sqref="K95">
    <cfRule type="cellIs" dxfId="314" priority="230" stopIfTrue="1" operator="greaterThan">
      <formula>""""""</formula>
    </cfRule>
  </conditionalFormatting>
  <conditionalFormatting sqref="L95">
    <cfRule type="cellIs" dxfId="313" priority="229" stopIfTrue="1" operator="greaterThan">
      <formula>""""""</formula>
    </cfRule>
  </conditionalFormatting>
  <conditionalFormatting sqref="M95">
    <cfRule type="cellIs" dxfId="312" priority="228" stopIfTrue="1" operator="greaterThan">
      <formula>""""""</formula>
    </cfRule>
  </conditionalFormatting>
  <conditionalFormatting sqref="N95">
    <cfRule type="cellIs" dxfId="311" priority="227" stopIfTrue="1" operator="greaterThan">
      <formula>""""""</formula>
    </cfRule>
  </conditionalFormatting>
  <conditionalFormatting sqref="O95">
    <cfRule type="cellIs" dxfId="310" priority="226" stopIfTrue="1" operator="greaterThan">
      <formula>""""""</formula>
    </cfRule>
  </conditionalFormatting>
  <conditionalFormatting sqref="P95">
    <cfRule type="cellIs" dxfId="309" priority="225" stopIfTrue="1" operator="greaterThan">
      <formula>""""""</formula>
    </cfRule>
  </conditionalFormatting>
  <conditionalFormatting sqref="Q95">
    <cfRule type="cellIs" dxfId="308" priority="224" stopIfTrue="1" operator="greaterThan">
      <formula>""""""</formula>
    </cfRule>
  </conditionalFormatting>
  <conditionalFormatting sqref="R95">
    <cfRule type="cellIs" dxfId="307" priority="223" stopIfTrue="1" operator="greaterThan">
      <formula>""""""</formula>
    </cfRule>
  </conditionalFormatting>
  <conditionalFormatting sqref="S95">
    <cfRule type="cellIs" dxfId="306" priority="222" stopIfTrue="1" operator="greaterThan">
      <formula>""""""</formula>
    </cfRule>
  </conditionalFormatting>
  <conditionalFormatting sqref="T95">
    <cfRule type="cellIs" dxfId="305" priority="221" stopIfTrue="1" operator="greaterThan">
      <formula>""""""</formula>
    </cfRule>
  </conditionalFormatting>
  <conditionalFormatting sqref="D105">
    <cfRule type="cellIs" dxfId="287" priority="203" stopIfTrue="1" operator="greaterThan">
      <formula>""""""</formula>
    </cfRule>
  </conditionalFormatting>
  <conditionalFormatting sqref="E105">
    <cfRule type="cellIs" dxfId="286" priority="202" stopIfTrue="1" operator="greaterThan">
      <formula>""""""</formula>
    </cfRule>
  </conditionalFormatting>
  <conditionalFormatting sqref="F105">
    <cfRule type="cellIs" dxfId="285" priority="201" stopIfTrue="1" operator="greaterThan">
      <formula>""""""</formula>
    </cfRule>
  </conditionalFormatting>
  <conditionalFormatting sqref="G105">
    <cfRule type="cellIs" dxfId="284" priority="200" stopIfTrue="1" operator="greaterThan">
      <formula>""""""</formula>
    </cfRule>
  </conditionalFormatting>
  <conditionalFormatting sqref="H105">
    <cfRule type="cellIs" dxfId="283" priority="199" stopIfTrue="1" operator="greaterThan">
      <formula>""""""</formula>
    </cfRule>
  </conditionalFormatting>
  <conditionalFormatting sqref="I105">
    <cfRule type="cellIs" dxfId="282" priority="198" stopIfTrue="1" operator="greaterThan">
      <formula>""""""</formula>
    </cfRule>
  </conditionalFormatting>
  <conditionalFormatting sqref="J105">
    <cfRule type="cellIs" dxfId="281" priority="197" stopIfTrue="1" operator="greaterThan">
      <formula>""""""</formula>
    </cfRule>
  </conditionalFormatting>
  <conditionalFormatting sqref="K105">
    <cfRule type="cellIs" dxfId="280" priority="196" stopIfTrue="1" operator="greaterThan">
      <formula>""""""</formula>
    </cfRule>
  </conditionalFormatting>
  <conditionalFormatting sqref="L105">
    <cfRule type="cellIs" dxfId="279" priority="195" stopIfTrue="1" operator="greaterThan">
      <formula>""""""</formula>
    </cfRule>
  </conditionalFormatting>
  <conditionalFormatting sqref="M105">
    <cfRule type="cellIs" dxfId="278" priority="194" stopIfTrue="1" operator="greaterThan">
      <formula>""""""</formula>
    </cfRule>
  </conditionalFormatting>
  <conditionalFormatting sqref="N105">
    <cfRule type="cellIs" dxfId="277" priority="193" stopIfTrue="1" operator="greaterThan">
      <formula>""""""</formula>
    </cfRule>
  </conditionalFormatting>
  <conditionalFormatting sqref="O105">
    <cfRule type="cellIs" dxfId="276" priority="192" stopIfTrue="1" operator="greaterThan">
      <formula>""""""</formula>
    </cfRule>
  </conditionalFormatting>
  <conditionalFormatting sqref="P105">
    <cfRule type="cellIs" dxfId="275" priority="191" stopIfTrue="1" operator="greaterThan">
      <formula>""""""</formula>
    </cfRule>
  </conditionalFormatting>
  <conditionalFormatting sqref="Q105">
    <cfRule type="cellIs" dxfId="274" priority="190" stopIfTrue="1" operator="greaterThan">
      <formula>""""""</formula>
    </cfRule>
  </conditionalFormatting>
  <conditionalFormatting sqref="R105">
    <cfRule type="cellIs" dxfId="273" priority="189" stopIfTrue="1" operator="greaterThan">
      <formula>""""""</formula>
    </cfRule>
  </conditionalFormatting>
  <conditionalFormatting sqref="S105">
    <cfRule type="cellIs" dxfId="272" priority="188" stopIfTrue="1" operator="greaterThan">
      <formula>""""""</formula>
    </cfRule>
  </conditionalFormatting>
  <conditionalFormatting sqref="T105">
    <cfRule type="cellIs" dxfId="271" priority="187" stopIfTrue="1" operator="greaterThan">
      <formula>""""""</formula>
    </cfRule>
  </conditionalFormatting>
  <conditionalFormatting sqref="D109">
    <cfRule type="cellIs" dxfId="270" priority="186" stopIfTrue="1" operator="greaterThan">
      <formula>""""""</formula>
    </cfRule>
  </conditionalFormatting>
  <conditionalFormatting sqref="E109">
    <cfRule type="cellIs" dxfId="269" priority="185" stopIfTrue="1" operator="greaterThan">
      <formula>""""""</formula>
    </cfRule>
  </conditionalFormatting>
  <conditionalFormatting sqref="F109">
    <cfRule type="cellIs" dxfId="268" priority="184" stopIfTrue="1" operator="greaterThan">
      <formula>""""""</formula>
    </cfRule>
  </conditionalFormatting>
  <conditionalFormatting sqref="G109">
    <cfRule type="cellIs" dxfId="267" priority="183" stopIfTrue="1" operator="greaterThan">
      <formula>""""""</formula>
    </cfRule>
  </conditionalFormatting>
  <conditionalFormatting sqref="H109">
    <cfRule type="cellIs" dxfId="266" priority="182" stopIfTrue="1" operator="greaterThan">
      <formula>""""""</formula>
    </cfRule>
  </conditionalFormatting>
  <conditionalFormatting sqref="I109">
    <cfRule type="cellIs" dxfId="265" priority="181" stopIfTrue="1" operator="greaterThan">
      <formula>""""""</formula>
    </cfRule>
  </conditionalFormatting>
  <conditionalFormatting sqref="J109">
    <cfRule type="cellIs" dxfId="264" priority="180" stopIfTrue="1" operator="greaterThan">
      <formula>""""""</formula>
    </cfRule>
  </conditionalFormatting>
  <conditionalFormatting sqref="K109">
    <cfRule type="cellIs" dxfId="263" priority="179" stopIfTrue="1" operator="greaterThan">
      <formula>""""""</formula>
    </cfRule>
  </conditionalFormatting>
  <conditionalFormatting sqref="L109">
    <cfRule type="cellIs" dxfId="262" priority="178" stopIfTrue="1" operator="greaterThan">
      <formula>""""""</formula>
    </cfRule>
  </conditionalFormatting>
  <conditionalFormatting sqref="M109">
    <cfRule type="cellIs" dxfId="261" priority="177" stopIfTrue="1" operator="greaterThan">
      <formula>""""""</formula>
    </cfRule>
  </conditionalFormatting>
  <conditionalFormatting sqref="N109">
    <cfRule type="cellIs" dxfId="260" priority="176" stopIfTrue="1" operator="greaterThan">
      <formula>""""""</formula>
    </cfRule>
  </conditionalFormatting>
  <conditionalFormatting sqref="O109">
    <cfRule type="cellIs" dxfId="259" priority="175" stopIfTrue="1" operator="greaterThan">
      <formula>""""""</formula>
    </cfRule>
  </conditionalFormatting>
  <conditionalFormatting sqref="P109">
    <cfRule type="cellIs" dxfId="258" priority="174" stopIfTrue="1" operator="greaterThan">
      <formula>""""""</formula>
    </cfRule>
  </conditionalFormatting>
  <conditionalFormatting sqref="Q109">
    <cfRule type="cellIs" dxfId="257" priority="173" stopIfTrue="1" operator="greaterThan">
      <formula>""""""</formula>
    </cfRule>
  </conditionalFormatting>
  <conditionalFormatting sqref="R109">
    <cfRule type="cellIs" dxfId="256" priority="172" stopIfTrue="1" operator="greaterThan">
      <formula>""""""</formula>
    </cfRule>
  </conditionalFormatting>
  <conditionalFormatting sqref="S109">
    <cfRule type="cellIs" dxfId="255" priority="171" stopIfTrue="1" operator="greaterThan">
      <formula>""""""</formula>
    </cfRule>
  </conditionalFormatting>
  <conditionalFormatting sqref="T109">
    <cfRule type="cellIs" dxfId="254" priority="170" stopIfTrue="1" operator="greaterThan">
      <formula>""""""</formula>
    </cfRule>
  </conditionalFormatting>
  <conditionalFormatting sqref="D113">
    <cfRule type="cellIs" dxfId="253" priority="169" stopIfTrue="1" operator="greaterThan">
      <formula>""""""</formula>
    </cfRule>
  </conditionalFormatting>
  <conditionalFormatting sqref="E113">
    <cfRule type="cellIs" dxfId="252" priority="168" stopIfTrue="1" operator="greaterThan">
      <formula>""""""</formula>
    </cfRule>
  </conditionalFormatting>
  <conditionalFormatting sqref="F113">
    <cfRule type="cellIs" dxfId="251" priority="167" stopIfTrue="1" operator="greaterThan">
      <formula>""""""</formula>
    </cfRule>
  </conditionalFormatting>
  <conditionalFormatting sqref="G113">
    <cfRule type="cellIs" dxfId="250" priority="166" stopIfTrue="1" operator="greaterThan">
      <formula>""""""</formula>
    </cfRule>
  </conditionalFormatting>
  <conditionalFormatting sqref="H113">
    <cfRule type="cellIs" dxfId="249" priority="165" stopIfTrue="1" operator="greaterThan">
      <formula>""""""</formula>
    </cfRule>
  </conditionalFormatting>
  <conditionalFormatting sqref="I113">
    <cfRule type="cellIs" dxfId="248" priority="164" stopIfTrue="1" operator="greaterThan">
      <formula>""""""</formula>
    </cfRule>
  </conditionalFormatting>
  <conditionalFormatting sqref="J113">
    <cfRule type="cellIs" dxfId="247" priority="163" stopIfTrue="1" operator="greaterThan">
      <formula>""""""</formula>
    </cfRule>
  </conditionalFormatting>
  <conditionalFormatting sqref="K113">
    <cfRule type="cellIs" dxfId="246" priority="162" stopIfTrue="1" operator="greaterThan">
      <formula>""""""</formula>
    </cfRule>
  </conditionalFormatting>
  <conditionalFormatting sqref="L113">
    <cfRule type="cellIs" dxfId="245" priority="161" stopIfTrue="1" operator="greaterThan">
      <formula>""""""</formula>
    </cfRule>
  </conditionalFormatting>
  <conditionalFormatting sqref="M113">
    <cfRule type="cellIs" dxfId="244" priority="160" stopIfTrue="1" operator="greaterThan">
      <formula>""""""</formula>
    </cfRule>
  </conditionalFormatting>
  <conditionalFormatting sqref="N113">
    <cfRule type="cellIs" dxfId="243" priority="159" stopIfTrue="1" operator="greaterThan">
      <formula>""""""</formula>
    </cfRule>
  </conditionalFormatting>
  <conditionalFormatting sqref="O113">
    <cfRule type="cellIs" dxfId="242" priority="158" stopIfTrue="1" operator="greaterThan">
      <formula>""""""</formula>
    </cfRule>
  </conditionalFormatting>
  <conditionalFormatting sqref="P113">
    <cfRule type="cellIs" dxfId="241" priority="157" stopIfTrue="1" operator="greaterThan">
      <formula>""""""</formula>
    </cfRule>
  </conditionalFormatting>
  <conditionalFormatting sqref="Q113">
    <cfRule type="cellIs" dxfId="240" priority="156" stopIfTrue="1" operator="greaterThan">
      <formula>""""""</formula>
    </cfRule>
  </conditionalFormatting>
  <conditionalFormatting sqref="R113">
    <cfRule type="cellIs" dxfId="239" priority="155" stopIfTrue="1" operator="greaterThan">
      <formula>""""""</formula>
    </cfRule>
  </conditionalFormatting>
  <conditionalFormatting sqref="S113">
    <cfRule type="cellIs" dxfId="238" priority="154" stopIfTrue="1" operator="greaterThan">
      <formula>""""""</formula>
    </cfRule>
  </conditionalFormatting>
  <conditionalFormatting sqref="T113">
    <cfRule type="cellIs" dxfId="237" priority="153" stopIfTrue="1" operator="greaterThan">
      <formula>""""""</formula>
    </cfRule>
  </conditionalFormatting>
  <conditionalFormatting sqref="D128">
    <cfRule type="cellIs" dxfId="219" priority="135" stopIfTrue="1" operator="greaterThan">
      <formula>""""""</formula>
    </cfRule>
  </conditionalFormatting>
  <conditionalFormatting sqref="E128">
    <cfRule type="cellIs" dxfId="218" priority="134" stopIfTrue="1" operator="greaterThan">
      <formula>""""""</formula>
    </cfRule>
  </conditionalFormatting>
  <conditionalFormatting sqref="F128">
    <cfRule type="cellIs" dxfId="217" priority="133" stopIfTrue="1" operator="greaterThan">
      <formula>""""""</formula>
    </cfRule>
  </conditionalFormatting>
  <conditionalFormatting sqref="G128">
    <cfRule type="cellIs" dxfId="216" priority="132" stopIfTrue="1" operator="greaterThan">
      <formula>""""""</formula>
    </cfRule>
  </conditionalFormatting>
  <conditionalFormatting sqref="H128">
    <cfRule type="cellIs" dxfId="215" priority="131" stopIfTrue="1" operator="greaterThan">
      <formula>""""""</formula>
    </cfRule>
  </conditionalFormatting>
  <conditionalFormatting sqref="I128">
    <cfRule type="cellIs" dxfId="214" priority="130" stopIfTrue="1" operator="greaterThan">
      <formula>""""""</formula>
    </cfRule>
  </conditionalFormatting>
  <conditionalFormatting sqref="J128">
    <cfRule type="cellIs" dxfId="213" priority="129" stopIfTrue="1" operator="greaterThan">
      <formula>""""""</formula>
    </cfRule>
  </conditionalFormatting>
  <conditionalFormatting sqref="K128">
    <cfRule type="cellIs" dxfId="212" priority="128" stopIfTrue="1" operator="greaterThan">
      <formula>""""""</formula>
    </cfRule>
  </conditionalFormatting>
  <conditionalFormatting sqref="L128">
    <cfRule type="cellIs" dxfId="211" priority="127" stopIfTrue="1" operator="greaterThan">
      <formula>""""""</formula>
    </cfRule>
  </conditionalFormatting>
  <conditionalFormatting sqref="M128">
    <cfRule type="cellIs" dxfId="210" priority="126" stopIfTrue="1" operator="greaterThan">
      <formula>""""""</formula>
    </cfRule>
  </conditionalFormatting>
  <conditionalFormatting sqref="N128">
    <cfRule type="cellIs" dxfId="209" priority="125" stopIfTrue="1" operator="greaterThan">
      <formula>""""""</formula>
    </cfRule>
  </conditionalFormatting>
  <conditionalFormatting sqref="O128">
    <cfRule type="cellIs" dxfId="208" priority="124" stopIfTrue="1" operator="greaterThan">
      <formula>""""""</formula>
    </cfRule>
  </conditionalFormatting>
  <conditionalFormatting sqref="P128">
    <cfRule type="cellIs" dxfId="207" priority="123" stopIfTrue="1" operator="greaterThan">
      <formula>""""""</formula>
    </cfRule>
  </conditionalFormatting>
  <conditionalFormatting sqref="Q128">
    <cfRule type="cellIs" dxfId="206" priority="122" stopIfTrue="1" operator="greaterThan">
      <formula>""""""</formula>
    </cfRule>
  </conditionalFormatting>
  <conditionalFormatting sqref="R128">
    <cfRule type="cellIs" dxfId="205" priority="121" stopIfTrue="1" operator="greaterThan">
      <formula>""""""</formula>
    </cfRule>
  </conditionalFormatting>
  <conditionalFormatting sqref="S128">
    <cfRule type="cellIs" dxfId="204" priority="120" stopIfTrue="1" operator="greaterThan">
      <formula>""""""</formula>
    </cfRule>
  </conditionalFormatting>
  <conditionalFormatting sqref="T128">
    <cfRule type="cellIs" dxfId="203" priority="119" stopIfTrue="1" operator="greaterThan">
      <formula>""""""</formula>
    </cfRule>
  </conditionalFormatting>
  <conditionalFormatting sqref="D132">
    <cfRule type="cellIs" dxfId="202" priority="118" stopIfTrue="1" operator="greaterThan">
      <formula>""""""</formula>
    </cfRule>
  </conditionalFormatting>
  <conditionalFormatting sqref="E132">
    <cfRule type="cellIs" dxfId="201" priority="117" stopIfTrue="1" operator="greaterThan">
      <formula>""""""</formula>
    </cfRule>
  </conditionalFormatting>
  <conditionalFormatting sqref="F132">
    <cfRule type="cellIs" dxfId="200" priority="116" stopIfTrue="1" operator="greaterThan">
      <formula>""""""</formula>
    </cfRule>
  </conditionalFormatting>
  <conditionalFormatting sqref="G132">
    <cfRule type="cellIs" dxfId="199" priority="115" stopIfTrue="1" operator="greaterThan">
      <formula>""""""</formula>
    </cfRule>
  </conditionalFormatting>
  <conditionalFormatting sqref="H132">
    <cfRule type="cellIs" dxfId="198" priority="114" stopIfTrue="1" operator="greaterThan">
      <formula>""""""</formula>
    </cfRule>
  </conditionalFormatting>
  <conditionalFormatting sqref="I132">
    <cfRule type="cellIs" dxfId="197" priority="113" stopIfTrue="1" operator="greaterThan">
      <formula>""""""</formula>
    </cfRule>
  </conditionalFormatting>
  <conditionalFormatting sqref="J132">
    <cfRule type="cellIs" dxfId="196" priority="112" stopIfTrue="1" operator="greaterThan">
      <formula>""""""</formula>
    </cfRule>
  </conditionalFormatting>
  <conditionalFormatting sqref="K132">
    <cfRule type="cellIs" dxfId="195" priority="111" stopIfTrue="1" operator="greaterThan">
      <formula>""""""</formula>
    </cfRule>
  </conditionalFormatting>
  <conditionalFormatting sqref="L132">
    <cfRule type="cellIs" dxfId="194" priority="110" stopIfTrue="1" operator="greaterThan">
      <formula>""""""</formula>
    </cfRule>
  </conditionalFormatting>
  <conditionalFormatting sqref="M132">
    <cfRule type="cellIs" dxfId="193" priority="109" stopIfTrue="1" operator="greaterThan">
      <formula>""""""</formula>
    </cfRule>
  </conditionalFormatting>
  <conditionalFormatting sqref="N132">
    <cfRule type="cellIs" dxfId="192" priority="108" stopIfTrue="1" operator="greaterThan">
      <formula>""""""</formula>
    </cfRule>
  </conditionalFormatting>
  <conditionalFormatting sqref="O132">
    <cfRule type="cellIs" dxfId="191" priority="107" stopIfTrue="1" operator="greaterThan">
      <formula>""""""</formula>
    </cfRule>
  </conditionalFormatting>
  <conditionalFormatting sqref="P132">
    <cfRule type="cellIs" dxfId="190" priority="106" stopIfTrue="1" operator="greaterThan">
      <formula>""""""</formula>
    </cfRule>
  </conditionalFormatting>
  <conditionalFormatting sqref="Q132">
    <cfRule type="cellIs" dxfId="189" priority="105" stopIfTrue="1" operator="greaterThan">
      <formula>""""""</formula>
    </cfRule>
  </conditionalFormatting>
  <conditionalFormatting sqref="R132">
    <cfRule type="cellIs" dxfId="188" priority="104" stopIfTrue="1" operator="greaterThan">
      <formula>""""""</formula>
    </cfRule>
  </conditionalFormatting>
  <conditionalFormatting sqref="S132">
    <cfRule type="cellIs" dxfId="187" priority="103" stopIfTrue="1" operator="greaterThan">
      <formula>""""""</formula>
    </cfRule>
  </conditionalFormatting>
  <conditionalFormatting sqref="T132">
    <cfRule type="cellIs" dxfId="186" priority="102" stopIfTrue="1" operator="greaterThan">
      <formula>""""""</formula>
    </cfRule>
  </conditionalFormatting>
  <conditionalFormatting sqref="D136">
    <cfRule type="cellIs" dxfId="185" priority="101" stopIfTrue="1" operator="greaterThan">
      <formula>""""""</formula>
    </cfRule>
  </conditionalFormatting>
  <conditionalFormatting sqref="E136">
    <cfRule type="cellIs" dxfId="184" priority="100" stopIfTrue="1" operator="greaterThan">
      <formula>""""""</formula>
    </cfRule>
  </conditionalFormatting>
  <conditionalFormatting sqref="F136">
    <cfRule type="cellIs" dxfId="183" priority="99" stopIfTrue="1" operator="greaterThan">
      <formula>""""""</formula>
    </cfRule>
  </conditionalFormatting>
  <conditionalFormatting sqref="G136">
    <cfRule type="cellIs" dxfId="182" priority="98" stopIfTrue="1" operator="greaterThan">
      <formula>""""""</formula>
    </cfRule>
  </conditionalFormatting>
  <conditionalFormatting sqref="H136">
    <cfRule type="cellIs" dxfId="181" priority="97" stopIfTrue="1" operator="greaterThan">
      <formula>""""""</formula>
    </cfRule>
  </conditionalFormatting>
  <conditionalFormatting sqref="I136">
    <cfRule type="cellIs" dxfId="180" priority="96" stopIfTrue="1" operator="greaterThan">
      <formula>""""""</formula>
    </cfRule>
  </conditionalFormatting>
  <conditionalFormatting sqref="J136">
    <cfRule type="cellIs" dxfId="179" priority="95" stopIfTrue="1" operator="greaterThan">
      <formula>""""""</formula>
    </cfRule>
  </conditionalFormatting>
  <conditionalFormatting sqref="K136">
    <cfRule type="cellIs" dxfId="178" priority="94" stopIfTrue="1" operator="greaterThan">
      <formula>""""""</formula>
    </cfRule>
  </conditionalFormatting>
  <conditionalFormatting sqref="L136">
    <cfRule type="cellIs" dxfId="177" priority="93" stopIfTrue="1" operator="greaterThan">
      <formula>""""""</formula>
    </cfRule>
  </conditionalFormatting>
  <conditionalFormatting sqref="M136">
    <cfRule type="cellIs" dxfId="176" priority="92" stopIfTrue="1" operator="greaterThan">
      <formula>""""""</formula>
    </cfRule>
  </conditionalFormatting>
  <conditionalFormatting sqref="N136">
    <cfRule type="cellIs" dxfId="175" priority="91" stopIfTrue="1" operator="greaterThan">
      <formula>""""""</formula>
    </cfRule>
  </conditionalFormatting>
  <conditionalFormatting sqref="O136">
    <cfRule type="cellIs" dxfId="174" priority="90" stopIfTrue="1" operator="greaterThan">
      <formula>""""""</formula>
    </cfRule>
  </conditionalFormatting>
  <conditionalFormatting sqref="P136">
    <cfRule type="cellIs" dxfId="173" priority="89" stopIfTrue="1" operator="greaterThan">
      <formula>""""""</formula>
    </cfRule>
  </conditionalFormatting>
  <conditionalFormatting sqref="Q136">
    <cfRule type="cellIs" dxfId="172" priority="88" stopIfTrue="1" operator="greaterThan">
      <formula>""""""</formula>
    </cfRule>
  </conditionalFormatting>
  <conditionalFormatting sqref="R136">
    <cfRule type="cellIs" dxfId="171" priority="87" stopIfTrue="1" operator="greaterThan">
      <formula>""""""</formula>
    </cfRule>
  </conditionalFormatting>
  <conditionalFormatting sqref="S136">
    <cfRule type="cellIs" dxfId="170" priority="86" stopIfTrue="1" operator="greaterThan">
      <formula>""""""</formula>
    </cfRule>
  </conditionalFormatting>
  <conditionalFormatting sqref="T136">
    <cfRule type="cellIs" dxfId="169" priority="85" stopIfTrue="1" operator="greaterThan">
      <formula>""""""</formula>
    </cfRule>
  </conditionalFormatting>
  <conditionalFormatting sqref="E83">
    <cfRule type="cellIs" dxfId="168" priority="84" stopIfTrue="1" operator="greaterThan">
      <formula>""""""</formula>
    </cfRule>
  </conditionalFormatting>
  <conditionalFormatting sqref="F83">
    <cfRule type="cellIs" dxfId="167" priority="83" stopIfTrue="1" operator="greaterThan">
      <formula>""""""</formula>
    </cfRule>
  </conditionalFormatting>
  <conditionalFormatting sqref="G83">
    <cfRule type="cellIs" dxfId="166" priority="82" stopIfTrue="1" operator="greaterThan">
      <formula>""""""</formula>
    </cfRule>
  </conditionalFormatting>
  <conditionalFormatting sqref="H83">
    <cfRule type="cellIs" dxfId="165" priority="81" stopIfTrue="1" operator="greaterThan">
      <formula>""""""</formula>
    </cfRule>
  </conditionalFormatting>
  <conditionalFormatting sqref="I83">
    <cfRule type="cellIs" dxfId="164" priority="80" stopIfTrue="1" operator="greaterThan">
      <formula>""""""</formula>
    </cfRule>
  </conditionalFormatting>
  <conditionalFormatting sqref="J83">
    <cfRule type="cellIs" dxfId="163" priority="79" stopIfTrue="1" operator="greaterThan">
      <formula>""""""</formula>
    </cfRule>
  </conditionalFormatting>
  <conditionalFormatting sqref="K83">
    <cfRule type="cellIs" dxfId="162" priority="78" stopIfTrue="1" operator="greaterThan">
      <formula>""""""</formula>
    </cfRule>
  </conditionalFormatting>
  <conditionalFormatting sqref="L83">
    <cfRule type="cellIs" dxfId="161" priority="77" stopIfTrue="1" operator="greaterThan">
      <formula>""""""</formula>
    </cfRule>
  </conditionalFormatting>
  <conditionalFormatting sqref="M83">
    <cfRule type="cellIs" dxfId="160" priority="76" stopIfTrue="1" operator="greaterThan">
      <formula>""""""</formula>
    </cfRule>
  </conditionalFormatting>
  <conditionalFormatting sqref="N83">
    <cfRule type="cellIs" dxfId="159" priority="75" stopIfTrue="1" operator="greaterThan">
      <formula>""""""</formula>
    </cfRule>
  </conditionalFormatting>
  <conditionalFormatting sqref="O83">
    <cfRule type="cellIs" dxfId="158" priority="74" stopIfTrue="1" operator="greaterThan">
      <formula>""""""</formula>
    </cfRule>
  </conditionalFormatting>
  <conditionalFormatting sqref="P83">
    <cfRule type="cellIs" dxfId="157" priority="73" stopIfTrue="1" operator="greaterThan">
      <formula>""""""</formula>
    </cfRule>
  </conditionalFormatting>
  <conditionalFormatting sqref="Q83">
    <cfRule type="cellIs" dxfId="156" priority="72" stopIfTrue="1" operator="greaterThan">
      <formula>""""""</formula>
    </cfRule>
  </conditionalFormatting>
  <conditionalFormatting sqref="R83">
    <cfRule type="cellIs" dxfId="155" priority="71" stopIfTrue="1" operator="greaterThan">
      <formula>""""""</formula>
    </cfRule>
  </conditionalFormatting>
  <conditionalFormatting sqref="S83">
    <cfRule type="cellIs" dxfId="154" priority="70" stopIfTrue="1" operator="greaterThan">
      <formula>""""""</formula>
    </cfRule>
  </conditionalFormatting>
  <conditionalFormatting sqref="T83">
    <cfRule type="cellIs" dxfId="153" priority="69" stopIfTrue="1" operator="greaterThan">
      <formula>""""""</formula>
    </cfRule>
  </conditionalFormatting>
  <conditionalFormatting sqref="D45">
    <cfRule type="cellIs" dxfId="152" priority="68" stopIfTrue="1" operator="greaterThan">
      <formula>""""""</formula>
    </cfRule>
  </conditionalFormatting>
  <conditionalFormatting sqref="E45">
    <cfRule type="cellIs" dxfId="150" priority="67" stopIfTrue="1" operator="greaterThan">
      <formula>""""""</formula>
    </cfRule>
  </conditionalFormatting>
  <conditionalFormatting sqref="F45">
    <cfRule type="cellIs" dxfId="148" priority="66" stopIfTrue="1" operator="greaterThan">
      <formula>""""""</formula>
    </cfRule>
  </conditionalFormatting>
  <conditionalFormatting sqref="G45">
    <cfRule type="cellIs" dxfId="146" priority="65" stopIfTrue="1" operator="greaterThan">
      <formula>""""""</formula>
    </cfRule>
  </conditionalFormatting>
  <conditionalFormatting sqref="H45">
    <cfRule type="cellIs" dxfId="144" priority="64" stopIfTrue="1" operator="greaterThan">
      <formula>""""""</formula>
    </cfRule>
  </conditionalFormatting>
  <conditionalFormatting sqref="I45">
    <cfRule type="cellIs" dxfId="142" priority="63" stopIfTrue="1" operator="greaterThan">
      <formula>""""""</formula>
    </cfRule>
  </conditionalFormatting>
  <conditionalFormatting sqref="J45">
    <cfRule type="cellIs" dxfId="140" priority="62" stopIfTrue="1" operator="greaterThan">
      <formula>""""""</formula>
    </cfRule>
  </conditionalFormatting>
  <conditionalFormatting sqref="K45">
    <cfRule type="cellIs" dxfId="138" priority="61" stopIfTrue="1" operator="greaterThan">
      <formula>""""""</formula>
    </cfRule>
  </conditionalFormatting>
  <conditionalFormatting sqref="L45">
    <cfRule type="cellIs" dxfId="136" priority="60" stopIfTrue="1" operator="greaterThan">
      <formula>""""""</formula>
    </cfRule>
  </conditionalFormatting>
  <conditionalFormatting sqref="M45">
    <cfRule type="cellIs" dxfId="134" priority="59" stopIfTrue="1" operator="greaterThan">
      <formula>""""""</formula>
    </cfRule>
  </conditionalFormatting>
  <conditionalFormatting sqref="N45">
    <cfRule type="cellIs" dxfId="132" priority="58" stopIfTrue="1" operator="greaterThan">
      <formula>""""""</formula>
    </cfRule>
  </conditionalFormatting>
  <conditionalFormatting sqref="O45">
    <cfRule type="cellIs" dxfId="130" priority="57" stopIfTrue="1" operator="greaterThan">
      <formula>""""""</formula>
    </cfRule>
  </conditionalFormatting>
  <conditionalFormatting sqref="P45">
    <cfRule type="cellIs" dxfId="128" priority="56" stopIfTrue="1" operator="greaterThan">
      <formula>""""""</formula>
    </cfRule>
  </conditionalFormatting>
  <conditionalFormatting sqref="Q45">
    <cfRule type="cellIs" dxfId="126" priority="55" stopIfTrue="1" operator="greaterThan">
      <formula>""""""</formula>
    </cfRule>
  </conditionalFormatting>
  <conditionalFormatting sqref="R45">
    <cfRule type="cellIs" dxfId="124" priority="54" stopIfTrue="1" operator="greaterThan">
      <formula>""""""</formula>
    </cfRule>
  </conditionalFormatting>
  <conditionalFormatting sqref="S45">
    <cfRule type="cellIs" dxfId="122" priority="53" stopIfTrue="1" operator="greaterThan">
      <formula>""""""</formula>
    </cfRule>
  </conditionalFormatting>
  <conditionalFormatting sqref="T45">
    <cfRule type="cellIs" dxfId="120" priority="52" stopIfTrue="1" operator="greaterThan">
      <formula>""""""</formula>
    </cfRule>
  </conditionalFormatting>
  <conditionalFormatting sqref="D63">
    <cfRule type="cellIs" dxfId="101" priority="51" stopIfTrue="1" operator="greaterThan">
      <formula>""""""</formula>
    </cfRule>
  </conditionalFormatting>
  <conditionalFormatting sqref="E63">
    <cfRule type="cellIs" dxfId="99" priority="50" stopIfTrue="1" operator="greaterThan">
      <formula>""""""</formula>
    </cfRule>
  </conditionalFormatting>
  <conditionalFormatting sqref="F63">
    <cfRule type="cellIs" dxfId="97" priority="49" stopIfTrue="1" operator="greaterThan">
      <formula>""""""</formula>
    </cfRule>
  </conditionalFormatting>
  <conditionalFormatting sqref="G63">
    <cfRule type="cellIs" dxfId="95" priority="48" stopIfTrue="1" operator="greaterThan">
      <formula>""""""</formula>
    </cfRule>
  </conditionalFormatting>
  <conditionalFormatting sqref="H63">
    <cfRule type="cellIs" dxfId="93" priority="47" stopIfTrue="1" operator="greaterThan">
      <formula>""""""</formula>
    </cfRule>
  </conditionalFormatting>
  <conditionalFormatting sqref="I63">
    <cfRule type="cellIs" dxfId="91" priority="46" stopIfTrue="1" operator="greaterThan">
      <formula>""""""</formula>
    </cfRule>
  </conditionalFormatting>
  <conditionalFormatting sqref="J63">
    <cfRule type="cellIs" dxfId="89" priority="45" stopIfTrue="1" operator="greaterThan">
      <formula>""""""</formula>
    </cfRule>
  </conditionalFormatting>
  <conditionalFormatting sqref="K63">
    <cfRule type="cellIs" dxfId="87" priority="44" stopIfTrue="1" operator="greaterThan">
      <formula>""""""</formula>
    </cfRule>
  </conditionalFormatting>
  <conditionalFormatting sqref="L63">
    <cfRule type="cellIs" dxfId="85" priority="43" stopIfTrue="1" operator="greaterThan">
      <formula>""""""</formula>
    </cfRule>
  </conditionalFormatting>
  <conditionalFormatting sqref="M63">
    <cfRule type="cellIs" dxfId="83" priority="42" stopIfTrue="1" operator="greaterThan">
      <formula>""""""</formula>
    </cfRule>
  </conditionalFormatting>
  <conditionalFormatting sqref="N63">
    <cfRule type="cellIs" dxfId="81" priority="41" stopIfTrue="1" operator="greaterThan">
      <formula>""""""</formula>
    </cfRule>
  </conditionalFormatting>
  <conditionalFormatting sqref="O63">
    <cfRule type="cellIs" dxfId="79" priority="40" stopIfTrue="1" operator="greaterThan">
      <formula>""""""</formula>
    </cfRule>
  </conditionalFormatting>
  <conditionalFormatting sqref="P63">
    <cfRule type="cellIs" dxfId="77" priority="39" stopIfTrue="1" operator="greaterThan">
      <formula>""""""</formula>
    </cfRule>
  </conditionalFormatting>
  <conditionalFormatting sqref="Q63">
    <cfRule type="cellIs" dxfId="75" priority="38" stopIfTrue="1" operator="greaterThan">
      <formula>""""""</formula>
    </cfRule>
  </conditionalFormatting>
  <conditionalFormatting sqref="R63">
    <cfRule type="cellIs" dxfId="73" priority="37" stopIfTrue="1" operator="greaterThan">
      <formula>""""""</formula>
    </cfRule>
  </conditionalFormatting>
  <conditionalFormatting sqref="S63">
    <cfRule type="cellIs" dxfId="71" priority="36" stopIfTrue="1" operator="greaterThan">
      <formula>""""""</formula>
    </cfRule>
  </conditionalFormatting>
  <conditionalFormatting sqref="T63">
    <cfRule type="cellIs" dxfId="69" priority="35" stopIfTrue="1" operator="greaterThan">
      <formula>""""""</formula>
    </cfRule>
  </conditionalFormatting>
  <conditionalFormatting sqref="D101">
    <cfRule type="cellIs" dxfId="67" priority="34" stopIfTrue="1" operator="greaterThan">
      <formula>""""""</formula>
    </cfRule>
  </conditionalFormatting>
  <conditionalFormatting sqref="E101">
    <cfRule type="cellIs" dxfId="65" priority="33" stopIfTrue="1" operator="greaterThan">
      <formula>""""""</formula>
    </cfRule>
  </conditionalFormatting>
  <conditionalFormatting sqref="F101">
    <cfRule type="cellIs" dxfId="63" priority="32" stopIfTrue="1" operator="greaterThan">
      <formula>""""""</formula>
    </cfRule>
  </conditionalFormatting>
  <conditionalFormatting sqref="G101">
    <cfRule type="cellIs" dxfId="61" priority="31" stopIfTrue="1" operator="greaterThan">
      <formula>""""""</formula>
    </cfRule>
  </conditionalFormatting>
  <conditionalFormatting sqref="H101">
    <cfRule type="cellIs" dxfId="59" priority="30" stopIfTrue="1" operator="greaterThan">
      <formula>""""""</formula>
    </cfRule>
  </conditionalFormatting>
  <conditionalFormatting sqref="I101">
    <cfRule type="cellIs" dxfId="57" priority="29" stopIfTrue="1" operator="greaterThan">
      <formula>""""""</formula>
    </cfRule>
  </conditionalFormatting>
  <conditionalFormatting sqref="J101">
    <cfRule type="cellIs" dxfId="55" priority="28" stopIfTrue="1" operator="greaterThan">
      <formula>""""""</formula>
    </cfRule>
  </conditionalFormatting>
  <conditionalFormatting sqref="K101">
    <cfRule type="cellIs" dxfId="53" priority="27" stopIfTrue="1" operator="greaterThan">
      <formula>""""""</formula>
    </cfRule>
  </conditionalFormatting>
  <conditionalFormatting sqref="L101">
    <cfRule type="cellIs" dxfId="51" priority="26" stopIfTrue="1" operator="greaterThan">
      <formula>""""""</formula>
    </cfRule>
  </conditionalFormatting>
  <conditionalFormatting sqref="M101">
    <cfRule type="cellIs" dxfId="49" priority="25" stopIfTrue="1" operator="greaterThan">
      <formula>""""""</formula>
    </cfRule>
  </conditionalFormatting>
  <conditionalFormatting sqref="N101">
    <cfRule type="cellIs" dxfId="47" priority="24" stopIfTrue="1" operator="greaterThan">
      <formula>""""""</formula>
    </cfRule>
  </conditionalFormatting>
  <conditionalFormatting sqref="O101">
    <cfRule type="cellIs" dxfId="45" priority="23" stopIfTrue="1" operator="greaterThan">
      <formula>""""""</formula>
    </cfRule>
  </conditionalFormatting>
  <conditionalFormatting sqref="P101">
    <cfRule type="cellIs" dxfId="43" priority="22" stopIfTrue="1" operator="greaterThan">
      <formula>""""""</formula>
    </cfRule>
  </conditionalFormatting>
  <conditionalFormatting sqref="Q101">
    <cfRule type="cellIs" dxfId="41" priority="21" stopIfTrue="1" operator="greaterThan">
      <formula>""""""</formula>
    </cfRule>
  </conditionalFormatting>
  <conditionalFormatting sqref="R101">
    <cfRule type="cellIs" dxfId="39" priority="20" stopIfTrue="1" operator="greaterThan">
      <formula>""""""</formula>
    </cfRule>
  </conditionalFormatting>
  <conditionalFormatting sqref="S101">
    <cfRule type="cellIs" dxfId="37" priority="19" stopIfTrue="1" operator="greaterThan">
      <formula>""""""</formula>
    </cfRule>
  </conditionalFormatting>
  <conditionalFormatting sqref="T101">
    <cfRule type="cellIs" dxfId="35" priority="18" stopIfTrue="1" operator="greaterThan">
      <formula>""""""</formula>
    </cfRule>
  </conditionalFormatting>
  <conditionalFormatting sqref="D124">
    <cfRule type="cellIs" dxfId="33" priority="17" stopIfTrue="1" operator="greaterThan">
      <formula>""""""</formula>
    </cfRule>
  </conditionalFormatting>
  <conditionalFormatting sqref="E124">
    <cfRule type="cellIs" dxfId="31" priority="16" stopIfTrue="1" operator="greaterThan">
      <formula>""""""</formula>
    </cfRule>
  </conditionalFormatting>
  <conditionalFormatting sqref="F124">
    <cfRule type="cellIs" dxfId="29" priority="15" stopIfTrue="1" operator="greaterThan">
      <formula>""""""</formula>
    </cfRule>
  </conditionalFormatting>
  <conditionalFormatting sqref="G124">
    <cfRule type="cellIs" dxfId="27" priority="14" stopIfTrue="1" operator="greaterThan">
      <formula>""""""</formula>
    </cfRule>
  </conditionalFormatting>
  <conditionalFormatting sqref="H124">
    <cfRule type="cellIs" dxfId="25" priority="13" stopIfTrue="1" operator="greaterThan">
      <formula>""""""</formula>
    </cfRule>
  </conditionalFormatting>
  <conditionalFormatting sqref="I124">
    <cfRule type="cellIs" dxfId="23" priority="12" stopIfTrue="1" operator="greaterThan">
      <formula>""""""</formula>
    </cfRule>
  </conditionalFormatting>
  <conditionalFormatting sqref="J124">
    <cfRule type="cellIs" dxfId="21" priority="11" stopIfTrue="1" operator="greaterThan">
      <formula>""""""</formula>
    </cfRule>
  </conditionalFormatting>
  <conditionalFormatting sqref="K124">
    <cfRule type="cellIs" dxfId="19" priority="10" stopIfTrue="1" operator="greaterThan">
      <formula>""""""</formula>
    </cfRule>
  </conditionalFormatting>
  <conditionalFormatting sqref="L124">
    <cfRule type="cellIs" dxfId="17" priority="9" stopIfTrue="1" operator="greaterThan">
      <formula>""""""</formula>
    </cfRule>
  </conditionalFormatting>
  <conditionalFormatting sqref="M124">
    <cfRule type="cellIs" dxfId="15" priority="8" stopIfTrue="1" operator="greaterThan">
      <formula>""""""</formula>
    </cfRule>
  </conditionalFormatting>
  <conditionalFormatting sqref="N124">
    <cfRule type="cellIs" dxfId="13" priority="7" stopIfTrue="1" operator="greaterThan">
      <formula>""""""</formula>
    </cfRule>
  </conditionalFormatting>
  <conditionalFormatting sqref="O124">
    <cfRule type="cellIs" dxfId="11" priority="6" stopIfTrue="1" operator="greaterThan">
      <formula>""""""</formula>
    </cfRule>
  </conditionalFormatting>
  <conditionalFormatting sqref="P124">
    <cfRule type="cellIs" dxfId="9" priority="5" stopIfTrue="1" operator="greaterThan">
      <formula>""""""</formula>
    </cfRule>
  </conditionalFormatting>
  <conditionalFormatting sqref="Q124">
    <cfRule type="cellIs" dxfId="7" priority="4" stopIfTrue="1" operator="greaterThan">
      <formula>""""""</formula>
    </cfRule>
  </conditionalFormatting>
  <conditionalFormatting sqref="R124">
    <cfRule type="cellIs" dxfId="5" priority="3" stopIfTrue="1" operator="greaterThan">
      <formula>""""""</formula>
    </cfRule>
  </conditionalFormatting>
  <conditionalFormatting sqref="S124">
    <cfRule type="cellIs" dxfId="3" priority="2" stopIfTrue="1" operator="greaterThan">
      <formula>""""""</formula>
    </cfRule>
  </conditionalFormatting>
  <conditionalFormatting sqref="T124">
    <cfRule type="cellIs" dxfId="1" priority="1" stopIfTrue="1" operator="greaterThan">
      <formula>""""""</formula>
    </cfRule>
  </conditionalFormatting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59"/>
  <sheetViews>
    <sheetView tabSelected="1" zoomScale="150" zoomScaleNormal="150" workbookViewId="0">
      <pane xSplit="3" ySplit="11" topLeftCell="D30" activePane="bottomRight" state="frozen"/>
      <selection activeCell="C7" sqref="C7"/>
      <selection pane="topRight" activeCell="C7" sqref="C7"/>
      <selection pane="bottomLeft" activeCell="C7" sqref="C7"/>
      <selection pane="bottomRight" activeCell="AB5" sqref="AB5:AC5"/>
    </sheetView>
  </sheetViews>
  <sheetFormatPr defaultRowHeight="13.5" x14ac:dyDescent="0.15"/>
  <cols>
    <col min="1" max="1" width="3.5" customWidth="1"/>
    <col min="2" max="2" width="3" customWidth="1"/>
    <col min="3" max="3" width="4.625" customWidth="1"/>
    <col min="4" max="34" width="5.875" customWidth="1"/>
    <col min="35" max="35" width="5.875" bestFit="1" customWidth="1"/>
    <col min="36" max="36" width="0.25" customWidth="1"/>
    <col min="37" max="37" width="0.5" customWidth="1"/>
    <col min="38" max="38" width="0.25" customWidth="1"/>
  </cols>
  <sheetData>
    <row r="3" spans="1:38" ht="17.25" x14ac:dyDescent="0.15">
      <c r="K3" s="10" t="s">
        <v>9</v>
      </c>
      <c r="L3" s="11"/>
      <c r="M3" s="11"/>
      <c r="N3" s="11"/>
      <c r="O3" s="11"/>
      <c r="P3" s="11"/>
      <c r="Q3" s="11"/>
      <c r="R3" s="11"/>
      <c r="S3" s="11"/>
      <c r="T3" s="11"/>
      <c r="AD3" s="8" t="s">
        <v>30</v>
      </c>
      <c r="AE3" s="132"/>
      <c r="AF3" s="132"/>
      <c r="AG3" s="132"/>
      <c r="AH3" s="132"/>
    </row>
    <row r="4" spans="1:38" ht="17.25" x14ac:dyDescent="0.15">
      <c r="D4" s="41" t="s">
        <v>36</v>
      </c>
      <c r="M4" s="12"/>
      <c r="N4" s="13"/>
      <c r="O4" s="13"/>
      <c r="P4" s="13"/>
      <c r="Q4" s="13"/>
      <c r="R4" s="13"/>
      <c r="S4" s="13"/>
      <c r="T4" s="13"/>
      <c r="Z4" s="42"/>
      <c r="AD4" s="1"/>
      <c r="AE4" s="1"/>
      <c r="AF4" s="9"/>
      <c r="AG4" s="43"/>
      <c r="AH4" s="9"/>
    </row>
    <row r="5" spans="1:38" ht="17.25" x14ac:dyDescent="0.15">
      <c r="D5" s="39" t="s">
        <v>32</v>
      </c>
      <c r="M5" s="12"/>
      <c r="N5" s="13"/>
      <c r="O5" s="13"/>
      <c r="P5" s="13"/>
      <c r="Q5" s="13"/>
      <c r="R5" s="39" t="s">
        <v>10</v>
      </c>
      <c r="S5" s="13"/>
      <c r="T5" s="13"/>
      <c r="AA5" s="40" t="s">
        <v>11</v>
      </c>
      <c r="AB5" s="131"/>
      <c r="AC5" s="131"/>
      <c r="AD5" s="1" t="s">
        <v>12</v>
      </c>
      <c r="AE5" s="1"/>
      <c r="AF5" s="9"/>
      <c r="AG5" s="9"/>
      <c r="AH5" s="9"/>
    </row>
    <row r="6" spans="1:38" ht="18.75" customHeight="1" thickBot="1" x14ac:dyDescent="0.2"/>
    <row r="7" spans="1:38" ht="14.25" thickBot="1" x14ac:dyDescent="0.2">
      <c r="A7" s="7" t="s">
        <v>6</v>
      </c>
      <c r="B7" s="14" t="s">
        <v>7</v>
      </c>
      <c r="C7" s="15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H7" s="3">
        <v>31</v>
      </c>
      <c r="AI7" s="16" t="s">
        <v>8</v>
      </c>
    </row>
    <row r="8" spans="1:38" ht="12.4" hidden="1" customHeight="1" x14ac:dyDescent="0.15">
      <c r="A8" s="4"/>
      <c r="B8" s="17" t="s">
        <v>0</v>
      </c>
      <c r="C8" s="18" t="s"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21"/>
    </row>
    <row r="9" spans="1:38" ht="12.4" hidden="1" customHeight="1" x14ac:dyDescent="0.15">
      <c r="A9" s="4">
        <v>6</v>
      </c>
      <c r="B9" s="18" t="s">
        <v>1</v>
      </c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5"/>
    </row>
    <row r="10" spans="1:38" ht="12.4" hidden="1" customHeight="1" x14ac:dyDescent="0.15">
      <c r="A10" s="4"/>
      <c r="B10" s="26" t="s">
        <v>4</v>
      </c>
      <c r="C10" s="22" t="s">
        <v>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7"/>
    </row>
    <row r="11" spans="1:38" ht="12.4" hidden="1" customHeight="1" thickBot="1" x14ac:dyDescent="0.2">
      <c r="A11" s="5"/>
      <c r="B11" s="28" t="s">
        <v>5</v>
      </c>
      <c r="C11" s="29" t="s">
        <v>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  <c r="AI11" s="32"/>
    </row>
    <row r="12" spans="1:38" ht="11.25" customHeight="1" x14ac:dyDescent="0.15">
      <c r="A12" s="6"/>
      <c r="B12" s="33" t="s">
        <v>0</v>
      </c>
      <c r="C12" s="34" t="s"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49"/>
    </row>
    <row r="13" spans="1:38" ht="12.4" customHeight="1" x14ac:dyDescent="0.15">
      <c r="A13" s="4">
        <v>7</v>
      </c>
      <c r="B13" s="18" t="s">
        <v>1</v>
      </c>
      <c r="C13" s="22" t="s">
        <v>2</v>
      </c>
      <c r="D13" s="50"/>
      <c r="E13" s="50" t="str">
        <f>IF(E12&lt;=0,"",(SUMPRODUCT(ROUND(($D$12:E12)/100,0)*100)))</f>
        <v/>
      </c>
      <c r="F13" s="50" t="str">
        <f>IF(F12&lt;=0,"",(SUMPRODUCT(ROUND(($D$12:F12)/100,0)*100)))</f>
        <v/>
      </c>
      <c r="G13" s="50" t="str">
        <f>IF(G12&lt;=0,"",(SUMPRODUCT(ROUND(($D$12:G12)/100,0)*100)))</f>
        <v/>
      </c>
      <c r="H13" s="50" t="str">
        <f>IF(H12&lt;=0,"",(SUMPRODUCT(ROUND(($D$12:H12)/100,0)*100)))</f>
        <v/>
      </c>
      <c r="I13" s="50" t="str">
        <f>IF(I12&lt;=0,"",(SUMPRODUCT(ROUND(($D$12:I12)/100,0)*100)))</f>
        <v/>
      </c>
      <c r="J13" s="50" t="str">
        <f>IF(J12&lt;=0,"",(SUMPRODUCT(ROUND(($D$12:J12)/100,0)*100)))</f>
        <v/>
      </c>
      <c r="K13" s="50" t="str">
        <f>IF(K12&lt;=0,"",(SUMPRODUCT(ROUND(($D$12:K12)/100,0)*100)))</f>
        <v/>
      </c>
      <c r="L13" s="50" t="str">
        <f>IF(L12&lt;=0,"",(SUMPRODUCT(ROUND(($D$12:L12)/100,0)*100)))</f>
        <v/>
      </c>
      <c r="M13" s="50" t="str">
        <f>IF(M12&lt;=0,"",(SUMPRODUCT(ROUND(($D$12:M12)/100,0)*100)))</f>
        <v/>
      </c>
      <c r="N13" s="50" t="str">
        <f>IF(N12&lt;=0,"",(SUMPRODUCT(ROUND(($D$12:N12)/100,0)*100)))</f>
        <v/>
      </c>
      <c r="O13" s="50" t="str">
        <f>IF(O12&lt;=0,"",(SUMPRODUCT(ROUND(($D$12:O12)/100,0)*100)))</f>
        <v/>
      </c>
      <c r="P13" s="50" t="str">
        <f>IF(P12&lt;=0,"",(SUMPRODUCT(ROUND(($D$12:P12)/100,0)*100)))</f>
        <v/>
      </c>
      <c r="Q13" s="50" t="str">
        <f>IF(Q12&lt;=0,"",(SUMPRODUCT(ROUND(($D$12:Q12)/100,0)*100)))</f>
        <v/>
      </c>
      <c r="R13" s="50" t="str">
        <f>IF(R12&lt;=0,"",(SUMPRODUCT(ROUND(($D$12:R12)/100,0)*100)))</f>
        <v/>
      </c>
      <c r="S13" s="50" t="str">
        <f>IF(S12&lt;=0,"",(SUMPRODUCT(ROUND(($D$12:S12)/100,0)*100)))</f>
        <v/>
      </c>
      <c r="T13" s="50" t="str">
        <f>IF(T12&lt;=0,"",(SUMPRODUCT(ROUND(($D$12:T12)/100,0)*100)))</f>
        <v/>
      </c>
      <c r="U13" s="50" t="str">
        <f>IF(U12&lt;=0,"",(SUMPRODUCT(ROUND(($D$12:U12)/100,0)*100)))</f>
        <v/>
      </c>
      <c r="V13" s="50" t="str">
        <f>IF(V12&lt;=0,"",(SUMPRODUCT(ROUND(($D$12:V12)/100,0)*100)))</f>
        <v/>
      </c>
      <c r="W13" s="50" t="str">
        <f>IF(W12&lt;=0,"",(SUMPRODUCT(ROUND(($D$12:W12)/100,0)*100)))</f>
        <v/>
      </c>
      <c r="X13" s="50" t="str">
        <f>IF(X12&lt;=0,"",(SUMPRODUCT(ROUND(($D$12:X12)/100,0)*100)))</f>
        <v/>
      </c>
      <c r="Y13" s="50" t="str">
        <f>IF(Y12&lt;=0,"",(SUMPRODUCT(ROUND(($D$12:Y12)/100,0)*100)))</f>
        <v/>
      </c>
      <c r="Z13" s="50" t="str">
        <f>IF(Z12&lt;=0,"",(SUMPRODUCT(ROUND(($D$12:Z12)/100,0)*100)))</f>
        <v/>
      </c>
      <c r="AA13" s="50" t="str">
        <f>IF(AA12&lt;=0,"",(SUMPRODUCT(ROUND(($D$12:AA12)/100,0)*100)))</f>
        <v/>
      </c>
      <c r="AB13" s="50" t="str">
        <f>IF(AB12&lt;=0,"",(SUMPRODUCT(ROUND(($D$12:AB12)/100,0)*100)))</f>
        <v/>
      </c>
      <c r="AC13" s="50" t="str">
        <f>IF(AC12&lt;=0,"",(SUMPRODUCT(ROUND(($D$12:AC12)/100,0)*100)))</f>
        <v/>
      </c>
      <c r="AD13" s="50" t="str">
        <f>IF(AD12&lt;=0,"",(SUMPRODUCT(ROUND(($D$12:AD12)/100,0)*100)))</f>
        <v/>
      </c>
      <c r="AE13" s="50" t="str">
        <f>IF(AE12&lt;=0,"",(SUMPRODUCT(ROUND(($D$12:AE12)/100,0)*100)))</f>
        <v/>
      </c>
      <c r="AF13" s="50" t="str">
        <f>IF(AF12&lt;=0,"",(SUMPRODUCT(ROUND(($D$12:AF12)/100,0)*100)))</f>
        <v/>
      </c>
      <c r="AG13" s="50" t="str">
        <f>IF(AG12&lt;=0,"",(SUMPRODUCT(ROUND(($D$12:AG12)/100,0)*100)))</f>
        <v/>
      </c>
      <c r="AH13" s="50" t="str">
        <f>IF(AH12&lt;=0,"",(SUMPRODUCT(ROUND(($D$12:AH12)/100,0)*100)))</f>
        <v/>
      </c>
      <c r="AI13" s="51" t="str">
        <f>IF(SUM(D12:AI12)&lt;=0,"",(SUMPRODUCT(ROUND(($D$12:AI12)/100,0)*100)))</f>
        <v/>
      </c>
      <c r="AK13">
        <f>SUMPRODUCT(ROUND((D12:AH12)/100,0)*100)</f>
        <v>0</v>
      </c>
    </row>
    <row r="14" spans="1:38" ht="12.4" customHeight="1" x14ac:dyDescent="0.15">
      <c r="A14" s="4"/>
      <c r="B14" s="26" t="s">
        <v>4</v>
      </c>
      <c r="C14" s="22" t="s">
        <v>13</v>
      </c>
      <c r="D14" s="60" t="str">
        <f>IF(D12&lt;=0,"",(ROUND(ROUND(D12/100,0)*$AB$5/1000,2)))</f>
        <v/>
      </c>
      <c r="E14" s="60" t="str">
        <f t="shared" ref="E14:AH14" si="0">IF(E12&lt;=0,"",(ROUND(ROUND(E12/100,0)*$AB$5/1000,2)))</f>
        <v/>
      </c>
      <c r="F14" s="60" t="str">
        <f t="shared" si="0"/>
        <v/>
      </c>
      <c r="G14" s="60" t="str">
        <f t="shared" si="0"/>
        <v/>
      </c>
      <c r="H14" s="60" t="str">
        <f t="shared" si="0"/>
        <v/>
      </c>
      <c r="I14" s="60" t="str">
        <f t="shared" si="0"/>
        <v/>
      </c>
      <c r="J14" s="60" t="str">
        <f t="shared" si="0"/>
        <v/>
      </c>
      <c r="K14" s="60" t="str">
        <f t="shared" si="0"/>
        <v/>
      </c>
      <c r="L14" s="60" t="str">
        <f t="shared" si="0"/>
        <v/>
      </c>
      <c r="M14" s="60" t="str">
        <f t="shared" si="0"/>
        <v/>
      </c>
      <c r="N14" s="60" t="str">
        <f t="shared" si="0"/>
        <v/>
      </c>
      <c r="O14" s="60" t="str">
        <f t="shared" si="0"/>
        <v/>
      </c>
      <c r="P14" s="60" t="str">
        <f t="shared" si="0"/>
        <v/>
      </c>
      <c r="Q14" s="60" t="str">
        <f t="shared" si="0"/>
        <v/>
      </c>
      <c r="R14" s="60" t="str">
        <f t="shared" si="0"/>
        <v/>
      </c>
      <c r="S14" s="60" t="str">
        <f t="shared" si="0"/>
        <v/>
      </c>
      <c r="T14" s="60" t="str">
        <f t="shared" si="0"/>
        <v/>
      </c>
      <c r="U14" s="60" t="str">
        <f t="shared" si="0"/>
        <v/>
      </c>
      <c r="V14" s="60" t="str">
        <f t="shared" si="0"/>
        <v/>
      </c>
      <c r="W14" s="60" t="str">
        <f t="shared" si="0"/>
        <v/>
      </c>
      <c r="X14" s="60" t="str">
        <f t="shared" si="0"/>
        <v/>
      </c>
      <c r="Y14" s="60" t="str">
        <f t="shared" si="0"/>
        <v/>
      </c>
      <c r="Z14" s="60" t="str">
        <f t="shared" si="0"/>
        <v/>
      </c>
      <c r="AA14" s="60" t="str">
        <f t="shared" si="0"/>
        <v/>
      </c>
      <c r="AB14" s="60" t="str">
        <f t="shared" si="0"/>
        <v/>
      </c>
      <c r="AC14" s="60" t="str">
        <f t="shared" si="0"/>
        <v/>
      </c>
      <c r="AD14" s="60" t="str">
        <f t="shared" si="0"/>
        <v/>
      </c>
      <c r="AE14" s="60" t="str">
        <f t="shared" si="0"/>
        <v/>
      </c>
      <c r="AF14" s="60" t="str">
        <f t="shared" si="0"/>
        <v/>
      </c>
      <c r="AG14" s="60" t="str">
        <f t="shared" si="0"/>
        <v/>
      </c>
      <c r="AH14" s="60" t="str">
        <f t="shared" si="0"/>
        <v/>
      </c>
      <c r="AI14" s="61" t="str">
        <f>IF(SUM(D12:AH12)&lt;=0,"",(SUMPRODUCT(ROUND(ROUND(($D$12:AH12)/100,0)*$AB$5/1000,2))))</f>
        <v/>
      </c>
      <c r="AK14" s="77"/>
      <c r="AL14" s="77">
        <f>SUM(D14:AH14)</f>
        <v>0</v>
      </c>
    </row>
    <row r="15" spans="1:38" ht="12.4" customHeight="1" thickBot="1" x14ac:dyDescent="0.2">
      <c r="A15" s="5"/>
      <c r="B15" s="28" t="s">
        <v>5</v>
      </c>
      <c r="C15" s="29" t="s">
        <v>2</v>
      </c>
      <c r="D15" s="62" t="str">
        <f>D14</f>
        <v/>
      </c>
      <c r="E15" s="62" t="str">
        <f>IF(E12&lt;=0,"",(SUMPRODUCT(ROUND(ROUND(($D$12:E12)/100,0)*$AB$5/1000,2))))</f>
        <v/>
      </c>
      <c r="F15" s="62" t="str">
        <f>IF(F12&lt;=0,"",(SUMPRODUCT(ROUND(ROUND(($D$12:F12)/100,0)*$AB$5/1000,2))))</f>
        <v/>
      </c>
      <c r="G15" s="62" t="str">
        <f>IF(G12&lt;=0,"",(SUMPRODUCT(ROUND(ROUND(($D$12:G12)/100,0)*$AB$5/1000,2))))</f>
        <v/>
      </c>
      <c r="H15" s="62" t="str">
        <f>IF(H12&lt;=0,"",(SUMPRODUCT(ROUND(ROUND(($D$12:H12)/100,0)*$AB$5/1000,2))))</f>
        <v/>
      </c>
      <c r="I15" s="62" t="str">
        <f>IF(I12&lt;=0,"",(SUMPRODUCT(ROUND(ROUND(($D$12:I12)/100,0)*$AB$5/1000,2))))</f>
        <v/>
      </c>
      <c r="J15" s="62" t="str">
        <f>IF(J12&lt;=0,"",(SUMPRODUCT(ROUND(ROUND(($D$12:J12)/100,0)*$AB$5/1000,2))))</f>
        <v/>
      </c>
      <c r="K15" s="62" t="str">
        <f>IF(K12&lt;=0,"",(SUMPRODUCT(ROUND(ROUND(($D$12:K12)/100,0)*$AB$5/1000,2))))</f>
        <v/>
      </c>
      <c r="L15" s="62" t="str">
        <f>IF(L12&lt;=0,"",(SUMPRODUCT(ROUND(ROUND(($D$12:L12)/100,0)*$AB$5/1000,2))))</f>
        <v/>
      </c>
      <c r="M15" s="62" t="str">
        <f>IF(M12&lt;=0,"",(SUMPRODUCT(ROUND(ROUND(($D$12:M12)/100,0)*$AB$5/1000,2))))</f>
        <v/>
      </c>
      <c r="N15" s="62" t="str">
        <f>IF(N12&lt;=0,"",(SUMPRODUCT(ROUND(ROUND(($D$12:N12)/100,0)*$AB$5/1000,2))))</f>
        <v/>
      </c>
      <c r="O15" s="62" t="str">
        <f>IF(O12&lt;=0,"",(SUMPRODUCT(ROUND(ROUND(($D$12:O12)/100,0)*$AB$5/1000,2))))</f>
        <v/>
      </c>
      <c r="P15" s="62" t="str">
        <f>IF(P12&lt;=0,"",(SUMPRODUCT(ROUND(ROUND(($D$12:P12)/100,0)*$AB$5/1000,2))))</f>
        <v/>
      </c>
      <c r="Q15" s="62" t="str">
        <f>IF(Q12&lt;=0,"",(SUMPRODUCT(ROUND(ROUND(($D$12:Q12)/100,0)*$AB$5/1000,2))))</f>
        <v/>
      </c>
      <c r="R15" s="62" t="str">
        <f>IF(R12&lt;=0,"",(SUMPRODUCT(ROUND(ROUND(($D$12:R12)/100,0)*$AB$5/1000,2))))</f>
        <v/>
      </c>
      <c r="S15" s="62" t="str">
        <f>IF(S12&lt;=0,"",(SUMPRODUCT(ROUND(ROUND(($D$12:S12)/100,0)*$AB$5/1000,2))))</f>
        <v/>
      </c>
      <c r="T15" s="62" t="str">
        <f>IF(T12&lt;=0,"",(SUMPRODUCT(ROUND(ROUND(($D$12:T12)/100,0)*$AB$5/1000,2))))</f>
        <v/>
      </c>
      <c r="U15" s="62" t="str">
        <f>IF(U12&lt;=0,"",(SUMPRODUCT(ROUND(ROUND(($D$12:U12)/100,0)*$AB$5/1000,2))))</f>
        <v/>
      </c>
      <c r="V15" s="62" t="str">
        <f>IF(V12&lt;=0,"",(SUMPRODUCT(ROUND(ROUND(($D$12:V12)/100,0)*$AB$5/1000,2))))</f>
        <v/>
      </c>
      <c r="W15" s="62" t="str">
        <f>IF(W12&lt;=0,"",(SUMPRODUCT(ROUND(ROUND(($D$12:W12)/100,0)*$AB$5/1000,2))))</f>
        <v/>
      </c>
      <c r="X15" s="62" t="str">
        <f>IF(X12&lt;=0,"",(SUMPRODUCT(ROUND(ROUND(($D$12:X12)/100,0)*$AB$5/1000,2))))</f>
        <v/>
      </c>
      <c r="Y15" s="62" t="str">
        <f>IF(Y12&lt;=0,"",(SUMPRODUCT(ROUND(ROUND(($D$12:Y12)/100,0)*$AB$5/1000,2))))</f>
        <v/>
      </c>
      <c r="Z15" s="62" t="str">
        <f>IF(Z12&lt;=0,"",(SUMPRODUCT(ROUND(ROUND(($D$12:Z12)/100,0)*$AB$5/1000,2))))</f>
        <v/>
      </c>
      <c r="AA15" s="62" t="str">
        <f>IF(AA12&lt;=0,"",(SUMPRODUCT(ROUND(ROUND(($D$12:AA12)/100,0)*$AB$5/1000,2))))</f>
        <v/>
      </c>
      <c r="AB15" s="62" t="str">
        <f>IF(AB12&lt;=0,"",(SUMPRODUCT(ROUND(ROUND(($D$12:AB12)/100,0)*$AB$5/1000,2))))</f>
        <v/>
      </c>
      <c r="AC15" s="62" t="str">
        <f>IF(AC12&lt;=0,"",(SUMPRODUCT(ROUND(ROUND(($D$12:AC12)/100,0)*$AB$5/1000,2))))</f>
        <v/>
      </c>
      <c r="AD15" s="62" t="str">
        <f>IF(AD12&lt;=0,"",(SUMPRODUCT(ROUND(ROUND(($D$12:AD12)/100,0)*$AB$5/1000,2))))</f>
        <v/>
      </c>
      <c r="AE15" s="62" t="str">
        <f>IF(AE12&lt;=0,"",(SUMPRODUCT(ROUND(ROUND(($D$12:AE12)/100,0)*$AB$5/1000,2))))</f>
        <v/>
      </c>
      <c r="AF15" s="62" t="str">
        <f>IF(AF12&lt;=0,"",(SUMPRODUCT(ROUND(ROUND(($D$12:AF12)/100,0)*$AB$5/1000,2))))</f>
        <v/>
      </c>
      <c r="AG15" s="62" t="str">
        <f>IF(AG12&lt;=0,"",(SUMPRODUCT(ROUND(ROUND(($D$12:AG12)/100,0)*$AB$5/1000,2))))</f>
        <v/>
      </c>
      <c r="AH15" s="62" t="str">
        <f>IF(AH12&lt;=0,"",(SUMPRODUCT(ROUND(ROUND(($D$12:AH12)/100,0)*$AB$5/1000,2))))</f>
        <v/>
      </c>
      <c r="AI15" s="63"/>
    </row>
    <row r="16" spans="1:38" ht="12.4" customHeight="1" x14ac:dyDescent="0.15">
      <c r="A16" s="6"/>
      <c r="B16" s="33" t="s">
        <v>0</v>
      </c>
      <c r="C16" s="34" t="s"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52"/>
    </row>
    <row r="17" spans="1:38" ht="12.4" customHeight="1" x14ac:dyDescent="0.15">
      <c r="A17" s="4">
        <v>8</v>
      </c>
      <c r="B17" s="18" t="s">
        <v>1</v>
      </c>
      <c r="C17" s="22" t="s">
        <v>2</v>
      </c>
      <c r="D17" s="53" t="str">
        <f>IF(D16&lt;=0,"",($AK$13+SUMPRODUCT(ROUND(($D$16:D16)/100,0)*100)))</f>
        <v/>
      </c>
      <c r="E17" s="53" t="str">
        <f>IF(E16&lt;=0,"",($AK$13+SUMPRODUCT(ROUND(($D$16:E16)/100,0)*100)))</f>
        <v/>
      </c>
      <c r="F17" s="53" t="str">
        <f>IF(F16&lt;=0,"",($AK$13+SUMPRODUCT(ROUND(($D$16:F16)/100,0)*100)))</f>
        <v/>
      </c>
      <c r="G17" s="53" t="str">
        <f>IF(G16&lt;=0,"",($AK$13+SUMPRODUCT(ROUND(($D$16:G16)/100,0)*100)))</f>
        <v/>
      </c>
      <c r="H17" s="53" t="str">
        <f>IF(H16&lt;=0,"",($AK$13+SUMPRODUCT(ROUND(($D$16:H16)/100,0)*100)))</f>
        <v/>
      </c>
      <c r="I17" s="53" t="str">
        <f>IF(I16&lt;=0,"",($AK$13+SUMPRODUCT(ROUND(($D$16:I16)/100,0)*100)))</f>
        <v/>
      </c>
      <c r="J17" s="53" t="str">
        <f>IF(J16&lt;=0,"",($AK$13+SUMPRODUCT(ROUND(($D$16:J16)/100,0)*100)))</f>
        <v/>
      </c>
      <c r="K17" s="53" t="str">
        <f>IF(K16&lt;=0,"",($AK$13+SUMPRODUCT(ROUND(($D$16:K16)/100,0)*100)))</f>
        <v/>
      </c>
      <c r="L17" s="53" t="str">
        <f>IF(L16&lt;=0,"",($AK$13+SUMPRODUCT(ROUND(($D$16:L16)/100,0)*100)))</f>
        <v/>
      </c>
      <c r="M17" s="53" t="str">
        <f>IF(M16&lt;=0,"",($AK$13+SUMPRODUCT(ROUND(($D$16:M16)/100,0)*100)))</f>
        <v/>
      </c>
      <c r="N17" s="53" t="str">
        <f>IF(N16&lt;=0,"",($AK$13+SUMPRODUCT(ROUND(($D$16:N16)/100,0)*100)))</f>
        <v/>
      </c>
      <c r="O17" s="53" t="str">
        <f>IF(O16&lt;=0,"",($AK$13+SUMPRODUCT(ROUND(($D$16:O16)/100,0)*100)))</f>
        <v/>
      </c>
      <c r="P17" s="53" t="str">
        <f>IF(P16&lt;=0,"",($AK$13+SUMPRODUCT(ROUND(($D$16:P16)/100,0)*100)))</f>
        <v/>
      </c>
      <c r="Q17" s="53" t="str">
        <f>IF(Q16&lt;=0,"",($AK$13+SUMPRODUCT(ROUND(($D$16:Q16)/100,0)*100)))</f>
        <v/>
      </c>
      <c r="R17" s="53" t="str">
        <f>IF(R16&lt;=0,"",($AK$13+SUMPRODUCT(ROUND(($D$16:R16)/100,0)*100)))</f>
        <v/>
      </c>
      <c r="S17" s="53" t="str">
        <f>IF(S16&lt;=0,"",($AK$13+SUMPRODUCT(ROUND(($D$16:S16)/100,0)*100)))</f>
        <v/>
      </c>
      <c r="T17" s="53" t="str">
        <f>IF(T16&lt;=0,"",($AK$13+SUMPRODUCT(ROUND(($D$16:T16)/100,0)*100)))</f>
        <v/>
      </c>
      <c r="U17" s="53" t="str">
        <f>IF(U16&lt;=0,"",($AK$13+SUMPRODUCT(ROUND(($D$16:U16)/100,0)*100)))</f>
        <v/>
      </c>
      <c r="V17" s="53" t="str">
        <f>IF(V16&lt;=0,"",($AK$13+SUMPRODUCT(ROUND(($D$16:V16)/100,0)*100)))</f>
        <v/>
      </c>
      <c r="W17" s="53" t="str">
        <f>IF(W16&lt;=0,"",($AK$13+SUMPRODUCT(ROUND(($D$16:W16)/100,0)*100)))</f>
        <v/>
      </c>
      <c r="X17" s="53" t="str">
        <f>IF(X16&lt;=0,"",($AK$13+SUMPRODUCT(ROUND(($D$16:X16)/100,0)*100)))</f>
        <v/>
      </c>
      <c r="Y17" s="53" t="str">
        <f>IF(Y16&lt;=0,"",($AK$13+SUMPRODUCT(ROUND(($D$16:Y16)/100,0)*100)))</f>
        <v/>
      </c>
      <c r="Z17" s="53" t="str">
        <f>IF(Z16&lt;=0,"",($AK$13+SUMPRODUCT(ROUND(($D$16:Z16)/100,0)*100)))</f>
        <v/>
      </c>
      <c r="AA17" s="53" t="str">
        <f>IF(AA16&lt;=0,"",($AK$13+SUMPRODUCT(ROUND(($D$16:AA16)/100,0)*100)))</f>
        <v/>
      </c>
      <c r="AB17" s="53" t="str">
        <f>IF(AB16&lt;=0,"",($AK$13+SUMPRODUCT(ROUND(($D$16:AB16)/100,0)*100)))</f>
        <v/>
      </c>
      <c r="AC17" s="53" t="str">
        <f>IF(AC16&lt;=0,"",($AK$13+SUMPRODUCT(ROUND(($D$16:AC16)/100,0)*100)))</f>
        <v/>
      </c>
      <c r="AD17" s="53" t="str">
        <f>IF(AD16&lt;=0,"",($AK$13+SUMPRODUCT(ROUND(($D$16:AD16)/100,0)*100)))</f>
        <v/>
      </c>
      <c r="AE17" s="53" t="str">
        <f>IF(AE16&lt;=0,"",($AK$13+SUMPRODUCT(ROUND(($D$16:AE16)/100,0)*100)))</f>
        <v/>
      </c>
      <c r="AF17" s="53" t="str">
        <f>IF(AF16&lt;=0,"",($AK$13+SUMPRODUCT(ROUND(($D$16:AF16)/100,0)*100)))</f>
        <v/>
      </c>
      <c r="AG17" s="53" t="str">
        <f>IF(AG16&lt;=0,"",($AK$13+SUMPRODUCT(ROUND(($D$16:AG16)/100,0)*100)))</f>
        <v/>
      </c>
      <c r="AH17" s="53" t="str">
        <f>IF(AH16&lt;=0,"",($AK$13+SUMPRODUCT(ROUND(($D$16:AH16)/100,0)*100)))</f>
        <v/>
      </c>
      <c r="AI17" s="54" t="str">
        <f>IF(SUM(D16:AI16)&lt;=0,"",(SUMPRODUCT(ROUND(($D$16:AI16)/100,0)*100)))</f>
        <v/>
      </c>
      <c r="AK17">
        <f>SUMPRODUCT(ROUND((D16:AH16)/100,0)*100)</f>
        <v>0</v>
      </c>
    </row>
    <row r="18" spans="1:38" ht="12.4" customHeight="1" x14ac:dyDescent="0.15">
      <c r="A18" s="4"/>
      <c r="B18" s="26" t="s">
        <v>4</v>
      </c>
      <c r="C18" s="22" t="s">
        <v>13</v>
      </c>
      <c r="D18" s="60" t="str">
        <f>IF(D16&lt;=0,"",(ROUND(ROUND(D16/100,0)*$AB$5/1000,2)))</f>
        <v/>
      </c>
      <c r="E18" s="60" t="str">
        <f t="shared" ref="E18:AH18" si="1">IF(E16&lt;=0,"",(ROUND(ROUND(E16/100,0)*$AB$5/1000,2)))</f>
        <v/>
      </c>
      <c r="F18" s="60" t="str">
        <f t="shared" si="1"/>
        <v/>
      </c>
      <c r="G18" s="60" t="str">
        <f t="shared" si="1"/>
        <v/>
      </c>
      <c r="H18" s="60" t="str">
        <f t="shared" si="1"/>
        <v/>
      </c>
      <c r="I18" s="60" t="str">
        <f t="shared" si="1"/>
        <v/>
      </c>
      <c r="J18" s="60" t="str">
        <f t="shared" si="1"/>
        <v/>
      </c>
      <c r="K18" s="60" t="str">
        <f t="shared" si="1"/>
        <v/>
      </c>
      <c r="L18" s="60" t="str">
        <f t="shared" si="1"/>
        <v/>
      </c>
      <c r="M18" s="60" t="str">
        <f t="shared" si="1"/>
        <v/>
      </c>
      <c r="N18" s="60" t="str">
        <f t="shared" si="1"/>
        <v/>
      </c>
      <c r="O18" s="60" t="str">
        <f t="shared" si="1"/>
        <v/>
      </c>
      <c r="P18" s="60" t="str">
        <f t="shared" si="1"/>
        <v/>
      </c>
      <c r="Q18" s="60" t="str">
        <f t="shared" si="1"/>
        <v/>
      </c>
      <c r="R18" s="60" t="str">
        <f t="shared" si="1"/>
        <v/>
      </c>
      <c r="S18" s="60" t="str">
        <f t="shared" si="1"/>
        <v/>
      </c>
      <c r="T18" s="60" t="str">
        <f t="shared" si="1"/>
        <v/>
      </c>
      <c r="U18" s="60" t="str">
        <f t="shared" si="1"/>
        <v/>
      </c>
      <c r="V18" s="60" t="str">
        <f t="shared" si="1"/>
        <v/>
      </c>
      <c r="W18" s="60" t="str">
        <f t="shared" si="1"/>
        <v/>
      </c>
      <c r="X18" s="60" t="str">
        <f t="shared" si="1"/>
        <v/>
      </c>
      <c r="Y18" s="60" t="str">
        <f t="shared" si="1"/>
        <v/>
      </c>
      <c r="Z18" s="60" t="str">
        <f t="shared" si="1"/>
        <v/>
      </c>
      <c r="AA18" s="60" t="str">
        <f t="shared" si="1"/>
        <v/>
      </c>
      <c r="AB18" s="60" t="str">
        <f t="shared" si="1"/>
        <v/>
      </c>
      <c r="AC18" s="60" t="str">
        <f t="shared" si="1"/>
        <v/>
      </c>
      <c r="AD18" s="60" t="str">
        <f t="shared" si="1"/>
        <v/>
      </c>
      <c r="AE18" s="60" t="str">
        <f t="shared" si="1"/>
        <v/>
      </c>
      <c r="AF18" s="60" t="str">
        <f t="shared" si="1"/>
        <v/>
      </c>
      <c r="AG18" s="60" t="str">
        <f t="shared" si="1"/>
        <v/>
      </c>
      <c r="AH18" s="60" t="str">
        <f t="shared" si="1"/>
        <v/>
      </c>
      <c r="AI18" s="61" t="str">
        <f>IF(SUM(D16:AH16)&lt;=0,"",(SUMPRODUCT(ROUND(ROUND(($D$16:AH16)/100,0)*$AB$5/1000,2))))</f>
        <v/>
      </c>
      <c r="AL18" s="77">
        <f>SUM(D18:AH18)</f>
        <v>0</v>
      </c>
    </row>
    <row r="19" spans="1:38" ht="12.4" customHeight="1" thickBot="1" x14ac:dyDescent="0.2">
      <c r="A19" s="5"/>
      <c r="B19" s="28" t="s">
        <v>5</v>
      </c>
      <c r="C19" s="29" t="s">
        <v>2</v>
      </c>
      <c r="D19" s="62" t="str">
        <f>IF(D16&lt;=0,"",($AL$14+SUMPRODUCT(ROUND(ROUND(($D$16:D16)/100,0)*$AB$5/1000,2))))</f>
        <v/>
      </c>
      <c r="E19" s="62" t="str">
        <f>IF(E16&lt;=0,"",($AL$14+SUMPRODUCT(ROUND(ROUND(($D$16:E16)/100,0)*$AB$5/1000,2))))</f>
        <v/>
      </c>
      <c r="F19" s="62" t="str">
        <f>IF(F16&lt;=0,"",($AL$14+SUMPRODUCT(ROUND(ROUND(($D$16:F16)/100,0)*$AB$5/1000,2))))</f>
        <v/>
      </c>
      <c r="G19" s="62" t="str">
        <f>IF(G16&lt;=0,"",($AL$14+SUMPRODUCT(ROUND(ROUND(($D$16:G16)/100,0)*$AB$5/1000,2))))</f>
        <v/>
      </c>
      <c r="H19" s="62" t="str">
        <f>IF(H16&lt;=0,"",($AL$14+SUMPRODUCT(ROUND(ROUND(($D$16:H16)/100,0)*$AB$5/1000,2))))</f>
        <v/>
      </c>
      <c r="I19" s="62" t="str">
        <f>IF(I16&lt;=0,"",($AL$14+SUMPRODUCT(ROUND(ROUND(($D$16:I16)/100,0)*$AB$5/1000,2))))</f>
        <v/>
      </c>
      <c r="J19" s="62" t="str">
        <f>IF(J16&lt;=0,"",($AL$14+SUMPRODUCT(ROUND(ROUND(($D$16:J16)/100,0)*$AB$5/1000,2))))</f>
        <v/>
      </c>
      <c r="K19" s="62" t="str">
        <f>IF(K16&lt;=0,"",($AL$14+SUMPRODUCT(ROUND(ROUND(($D$16:K16)/100,0)*$AB$5/1000,2))))</f>
        <v/>
      </c>
      <c r="L19" s="62" t="str">
        <f>IF(L16&lt;=0,"",($AL$14+SUMPRODUCT(ROUND(ROUND(($D$16:L16)/100,0)*$AB$5/1000,2))))</f>
        <v/>
      </c>
      <c r="M19" s="62" t="str">
        <f>IF(M16&lt;=0,"",($AL$14+SUMPRODUCT(ROUND(ROUND(($D$16:M16)/100,0)*$AB$5/1000,2))))</f>
        <v/>
      </c>
      <c r="N19" s="62" t="str">
        <f>IF(N16&lt;=0,"",($AL$14+SUMPRODUCT(ROUND(ROUND(($D$16:N16)/100,0)*$AB$5/1000,2))))</f>
        <v/>
      </c>
      <c r="O19" s="62" t="str">
        <f>IF(O16&lt;=0,"",($AL$14+SUMPRODUCT(ROUND(ROUND(($D$16:O16)/100,0)*$AB$5/1000,2))))</f>
        <v/>
      </c>
      <c r="P19" s="62" t="str">
        <f>IF(P16&lt;=0,"",($AL$14+SUMPRODUCT(ROUND(ROUND(($D$16:P16)/100,0)*$AB$5/1000,2))))</f>
        <v/>
      </c>
      <c r="Q19" s="62" t="str">
        <f>IF(Q16&lt;=0,"",($AL$14+SUMPRODUCT(ROUND(ROUND(($D$16:Q16)/100,0)*$AB$5/1000,2))))</f>
        <v/>
      </c>
      <c r="R19" s="62" t="str">
        <f>IF(R16&lt;=0,"",($AL$14+SUMPRODUCT(ROUND(ROUND(($D$16:R16)/100,0)*$AB$5/1000,2))))</f>
        <v/>
      </c>
      <c r="S19" s="62" t="str">
        <f>IF(S16&lt;=0,"",($AL$14+SUMPRODUCT(ROUND(ROUND(($D$16:S16)/100,0)*$AB$5/1000,2))))</f>
        <v/>
      </c>
      <c r="T19" s="62" t="str">
        <f>IF(T16&lt;=0,"",($AL$14+SUMPRODUCT(ROUND(ROUND(($D$16:T16)/100,0)*$AB$5/1000,2))))</f>
        <v/>
      </c>
      <c r="U19" s="62" t="str">
        <f>IF(U16&lt;=0,"",($AL$14+SUMPRODUCT(ROUND(ROUND(($D$16:U16)/100,0)*$AB$5/1000,2))))</f>
        <v/>
      </c>
      <c r="V19" s="62" t="str">
        <f>IF(V16&lt;=0,"",($AL$14+SUMPRODUCT(ROUND(ROUND(($D$16:V16)/100,0)*$AB$5/1000,2))))</f>
        <v/>
      </c>
      <c r="W19" s="62" t="str">
        <f>IF(W16&lt;=0,"",($AL$14+SUMPRODUCT(ROUND(ROUND(($D$16:W16)/100,0)*$AB$5/1000,2))))</f>
        <v/>
      </c>
      <c r="X19" s="62" t="str">
        <f>IF(X16&lt;=0,"",($AL$14+SUMPRODUCT(ROUND(ROUND(($D$16:X16)/100,0)*$AB$5/1000,2))))</f>
        <v/>
      </c>
      <c r="Y19" s="62" t="str">
        <f>IF(Y16&lt;=0,"",($AL$14+SUMPRODUCT(ROUND(ROUND(($D$16:Y16)/100,0)*$AB$5/1000,2))))</f>
        <v/>
      </c>
      <c r="Z19" s="62" t="str">
        <f>IF(Z16&lt;=0,"",($AL$14+SUMPRODUCT(ROUND(ROUND(($D$16:Z16)/100,0)*$AB$5/1000,2))))</f>
        <v/>
      </c>
      <c r="AA19" s="62" t="str">
        <f>IF(AA16&lt;=0,"",($AL$14+SUMPRODUCT(ROUND(ROUND(($D$16:AA16)/100,0)*$AB$5/1000,2))))</f>
        <v/>
      </c>
      <c r="AB19" s="62" t="str">
        <f>IF(AB16&lt;=0,"",($AL$14+SUMPRODUCT(ROUND(ROUND(($D$16:AB16)/100,0)*$AB$5/1000,2))))</f>
        <v/>
      </c>
      <c r="AC19" s="62" t="str">
        <f>IF(AC16&lt;=0,"",($AL$14+SUMPRODUCT(ROUND(ROUND(($D$16:AC16)/100,0)*$AB$5/1000,2))))</f>
        <v/>
      </c>
      <c r="AD19" s="62" t="str">
        <f>IF(AD16&lt;=0,"",($AL$14+SUMPRODUCT(ROUND(ROUND(($D$16:AD16)/100,0)*$AB$5/1000,2))))</f>
        <v/>
      </c>
      <c r="AE19" s="62" t="str">
        <f>IF(AE16&lt;=0,"",($AL$14+SUMPRODUCT(ROUND(ROUND(($D$16:AE16)/100,0)*$AB$5/1000,2))))</f>
        <v/>
      </c>
      <c r="AF19" s="62" t="str">
        <f>IF(AF16&lt;=0,"",($AL$14+SUMPRODUCT(ROUND(ROUND(($D$16:AF16)/100,0)*$AB$5/1000,2))))</f>
        <v/>
      </c>
      <c r="AG19" s="62" t="str">
        <f>IF(AG16&lt;=0,"",($AL$14+SUMPRODUCT(ROUND(ROUND(($D$16:AG16)/100,0)*$AB$5/1000,2))))</f>
        <v/>
      </c>
      <c r="AH19" s="62" t="str">
        <f>IF(AH16&lt;=0,"",($AL$14+SUMPRODUCT(ROUND(ROUND(($D$16:AH16)/100,0)*$AB$5/1000,2))))</f>
        <v/>
      </c>
      <c r="AI19" s="64"/>
    </row>
    <row r="20" spans="1:38" ht="12.4" customHeight="1" x14ac:dyDescent="0.15">
      <c r="A20" s="6"/>
      <c r="B20" s="33" t="s">
        <v>0</v>
      </c>
      <c r="C20" s="34" t="s"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55"/>
      <c r="AI20" s="52"/>
    </row>
    <row r="21" spans="1:38" ht="12.4" customHeight="1" x14ac:dyDescent="0.15">
      <c r="A21" s="4">
        <v>9</v>
      </c>
      <c r="B21" s="18" t="s">
        <v>1</v>
      </c>
      <c r="C21" s="22" t="s">
        <v>2</v>
      </c>
      <c r="D21" s="53" t="str">
        <f>IF(D20&lt;=0,"",($AK$13+$AK$17+SUMPRODUCT(ROUND(($D$20:D20)/100,0)*100)))</f>
        <v/>
      </c>
      <c r="E21" s="53" t="str">
        <f>IF(E20&lt;=0,"",($AK$13+$AK$17+SUMPRODUCT(ROUND(($D$20:E20)/100,0)*100)))</f>
        <v/>
      </c>
      <c r="F21" s="53" t="str">
        <f>IF(F20&lt;=0,"",($AK$13+$AK$17+SUMPRODUCT(ROUND(($D$20:F20)/100,0)*100)))</f>
        <v/>
      </c>
      <c r="G21" s="53" t="str">
        <f>IF(G20&lt;=0,"",($AK$13+$AK$17+SUMPRODUCT(ROUND(($D$20:G20)/100,0)*100)))</f>
        <v/>
      </c>
      <c r="H21" s="53" t="str">
        <f>IF(H20&lt;=0,"",($AK$13+$AK$17+SUMPRODUCT(ROUND(($D$20:H20)/100,0)*100)))</f>
        <v/>
      </c>
      <c r="I21" s="53" t="str">
        <f>IF(I20&lt;=0,"",($AK$13+$AK$17+SUMPRODUCT(ROUND(($D$20:I20)/100,0)*100)))</f>
        <v/>
      </c>
      <c r="J21" s="53" t="str">
        <f>IF(J20&lt;=0,"",($AK$13+$AK$17+SUMPRODUCT(ROUND(($D$20:J20)/100,0)*100)))</f>
        <v/>
      </c>
      <c r="K21" s="53" t="str">
        <f>IF(K20&lt;=0,"",($AK$13+$AK$17+SUMPRODUCT(ROUND(($D$20:K20)/100,0)*100)))</f>
        <v/>
      </c>
      <c r="L21" s="53" t="str">
        <f>IF(L20&lt;=0,"",($AK$13+$AK$17+SUMPRODUCT(ROUND(($D$20:L20)/100,0)*100)))</f>
        <v/>
      </c>
      <c r="M21" s="53" t="str">
        <f>IF(M20&lt;=0,"",($AK$13+$AK$17+SUMPRODUCT(ROUND(($D$20:M20)/100,0)*100)))</f>
        <v/>
      </c>
      <c r="N21" s="53" t="str">
        <f>IF(N20&lt;=0,"",($AK$13+$AK$17+SUMPRODUCT(ROUND(($D$20:N20)/100,0)*100)))</f>
        <v/>
      </c>
      <c r="O21" s="53" t="str">
        <f>IF(O20&lt;=0,"",($AK$13+$AK$17+SUMPRODUCT(ROUND(($D$20:O20)/100,0)*100)))</f>
        <v/>
      </c>
      <c r="P21" s="53" t="str">
        <f>IF(P20&lt;=0,"",($AK$13+$AK$17+SUMPRODUCT(ROUND(($D$20:P20)/100,0)*100)))</f>
        <v/>
      </c>
      <c r="Q21" s="53" t="str">
        <f>IF(Q20&lt;=0,"",($AK$13+$AK$17+SUMPRODUCT(ROUND(($D$20:Q20)/100,0)*100)))</f>
        <v/>
      </c>
      <c r="R21" s="53" t="str">
        <f>IF(R20&lt;=0,"",($AK$13+$AK$17+SUMPRODUCT(ROUND(($D$20:R20)/100,0)*100)))</f>
        <v/>
      </c>
      <c r="S21" s="53" t="str">
        <f>IF(S20&lt;=0,"",($AK$13+$AK$17+SUMPRODUCT(ROUND(($D$20:S20)/100,0)*100)))</f>
        <v/>
      </c>
      <c r="T21" s="53" t="str">
        <f>IF(T20&lt;=0,"",($AK$13+$AK$17+SUMPRODUCT(ROUND(($D$20:T20)/100,0)*100)))</f>
        <v/>
      </c>
      <c r="U21" s="53" t="str">
        <f>IF(U20&lt;=0,"",($AK$13+$AK$17+SUMPRODUCT(ROUND(($D$20:U20)/100,0)*100)))</f>
        <v/>
      </c>
      <c r="V21" s="53" t="str">
        <f>IF(V20&lt;=0,"",($AK$13+$AK$17+SUMPRODUCT(ROUND(($D$20:V20)/100,0)*100)))</f>
        <v/>
      </c>
      <c r="W21" s="53" t="str">
        <f>IF(W20&lt;=0,"",($AK$13+$AK$17+SUMPRODUCT(ROUND(($D$20:W20)/100,0)*100)))</f>
        <v/>
      </c>
      <c r="X21" s="53" t="str">
        <f>IF(X20&lt;=0,"",($AK$13+$AK$17+SUMPRODUCT(ROUND(($D$20:X20)/100,0)*100)))</f>
        <v/>
      </c>
      <c r="Y21" s="53" t="str">
        <f>IF(Y20&lt;=0,"",($AK$13+$AK$17+SUMPRODUCT(ROUND(($D$20:Y20)/100,0)*100)))</f>
        <v/>
      </c>
      <c r="Z21" s="53" t="str">
        <f>IF(Z20&lt;=0,"",($AK$13+$AK$17+SUMPRODUCT(ROUND(($D$20:Z20)/100,0)*100)))</f>
        <v/>
      </c>
      <c r="AA21" s="53" t="str">
        <f>IF(AA20&lt;=0,"",($AK$13+$AK$17+SUMPRODUCT(ROUND(($D$20:AA20)/100,0)*100)))</f>
        <v/>
      </c>
      <c r="AB21" s="53" t="str">
        <f>IF(AB20&lt;=0,"",($AK$13+$AK$17+SUMPRODUCT(ROUND(($D$20:AB20)/100,0)*100)))</f>
        <v/>
      </c>
      <c r="AC21" s="53" t="str">
        <f>IF(AC20&lt;=0,"",($AK$13+$AK$17+SUMPRODUCT(ROUND(($D$20:AC20)/100,0)*100)))</f>
        <v/>
      </c>
      <c r="AD21" s="53" t="str">
        <f>IF(AD20&lt;=0,"",($AK$13+$AK$17+SUMPRODUCT(ROUND(($D$20:AD20)/100,0)*100)))</f>
        <v/>
      </c>
      <c r="AE21" s="53" t="str">
        <f>IF(AE20&lt;=0,"",($AK$13+$AK$17+SUMPRODUCT(ROUND(($D$20:AE20)/100,0)*100)))</f>
        <v/>
      </c>
      <c r="AF21" s="53" t="str">
        <f>IF(AF20&lt;=0,"",($AK$13+$AK$17+SUMPRODUCT(ROUND(($D$20:AF20)/100,0)*100)))</f>
        <v/>
      </c>
      <c r="AG21" s="53" t="str">
        <f>IF(AG20&lt;=0,"",($AK$13+$AK$17+SUMPRODUCT(ROUND(($D$20:AG20)/100,0)*100)))</f>
        <v/>
      </c>
      <c r="AH21" s="56"/>
      <c r="AI21" s="54" t="str">
        <f>IF(SUM(D20:AI20)&lt;=0,"",(SUMPRODUCT(ROUND(($D$20:AI20)/100,0)*100)))</f>
        <v/>
      </c>
      <c r="AK21">
        <f>SUMPRODUCT(ROUND((D20:AG20)/100,0)*100)</f>
        <v>0</v>
      </c>
    </row>
    <row r="22" spans="1:38" ht="12.4" customHeight="1" x14ac:dyDescent="0.15">
      <c r="A22" s="4"/>
      <c r="B22" s="26" t="s">
        <v>4</v>
      </c>
      <c r="C22" s="22" t="s">
        <v>13</v>
      </c>
      <c r="D22" s="60" t="str">
        <f>IF(D20&lt;=0,"",(ROUND(ROUND(D20/100,0)*$AB$5/1000,2)))</f>
        <v/>
      </c>
      <c r="E22" s="60" t="str">
        <f t="shared" ref="E22:AG22" si="2">IF(E20&lt;=0,"",(ROUND(ROUND(E20/100,0)*$AB$5/1000,2)))</f>
        <v/>
      </c>
      <c r="F22" s="60" t="str">
        <f t="shared" si="2"/>
        <v/>
      </c>
      <c r="G22" s="60" t="str">
        <f t="shared" si="2"/>
        <v/>
      </c>
      <c r="H22" s="60" t="str">
        <f t="shared" si="2"/>
        <v/>
      </c>
      <c r="I22" s="60" t="str">
        <f t="shared" si="2"/>
        <v/>
      </c>
      <c r="J22" s="60" t="str">
        <f t="shared" si="2"/>
        <v/>
      </c>
      <c r="K22" s="60" t="str">
        <f t="shared" si="2"/>
        <v/>
      </c>
      <c r="L22" s="60" t="str">
        <f t="shared" si="2"/>
        <v/>
      </c>
      <c r="M22" s="60" t="str">
        <f t="shared" si="2"/>
        <v/>
      </c>
      <c r="N22" s="60" t="str">
        <f t="shared" si="2"/>
        <v/>
      </c>
      <c r="O22" s="60" t="str">
        <f t="shared" si="2"/>
        <v/>
      </c>
      <c r="P22" s="60" t="str">
        <f t="shared" si="2"/>
        <v/>
      </c>
      <c r="Q22" s="60" t="str">
        <f t="shared" si="2"/>
        <v/>
      </c>
      <c r="R22" s="60" t="str">
        <f t="shared" si="2"/>
        <v/>
      </c>
      <c r="S22" s="60" t="str">
        <f t="shared" si="2"/>
        <v/>
      </c>
      <c r="T22" s="60" t="str">
        <f t="shared" si="2"/>
        <v/>
      </c>
      <c r="U22" s="60" t="str">
        <f t="shared" si="2"/>
        <v/>
      </c>
      <c r="V22" s="60" t="str">
        <f t="shared" si="2"/>
        <v/>
      </c>
      <c r="W22" s="60" t="str">
        <f t="shared" si="2"/>
        <v/>
      </c>
      <c r="X22" s="60" t="str">
        <f t="shared" si="2"/>
        <v/>
      </c>
      <c r="Y22" s="60" t="str">
        <f t="shared" si="2"/>
        <v/>
      </c>
      <c r="Z22" s="60" t="str">
        <f t="shared" si="2"/>
        <v/>
      </c>
      <c r="AA22" s="60" t="str">
        <f t="shared" si="2"/>
        <v/>
      </c>
      <c r="AB22" s="60" t="str">
        <f t="shared" si="2"/>
        <v/>
      </c>
      <c r="AC22" s="60" t="str">
        <f t="shared" si="2"/>
        <v/>
      </c>
      <c r="AD22" s="60" t="str">
        <f t="shared" si="2"/>
        <v/>
      </c>
      <c r="AE22" s="60" t="str">
        <f t="shared" si="2"/>
        <v/>
      </c>
      <c r="AF22" s="60" t="str">
        <f t="shared" si="2"/>
        <v/>
      </c>
      <c r="AG22" s="60" t="str">
        <f t="shared" si="2"/>
        <v/>
      </c>
      <c r="AH22" s="65"/>
      <c r="AI22" s="61" t="str">
        <f>IF(SUM(D20:AH20)&lt;=0,"",(SUMPRODUCT(ROUND(ROUND(($D$20:AH20)/100,0)*$AB$5/1000,2))))</f>
        <v/>
      </c>
      <c r="AL22" s="77">
        <f>SUM(D22:AG22)</f>
        <v>0</v>
      </c>
    </row>
    <row r="23" spans="1:38" ht="12.4" customHeight="1" thickBot="1" x14ac:dyDescent="0.2">
      <c r="A23" s="5"/>
      <c r="B23" s="28" t="s">
        <v>5</v>
      </c>
      <c r="C23" s="29" t="s">
        <v>2</v>
      </c>
      <c r="D23" s="62" t="str">
        <f>IF(D20&lt;=0,"",($AL$14+$AL$18+SUMPRODUCT(ROUND(ROUND(($D$20:D20)/100,0)*$AB$5/1000,2))))</f>
        <v/>
      </c>
      <c r="E23" s="62" t="str">
        <f>IF(E20&lt;=0,"",($AL$14+$AL$18+SUMPRODUCT(ROUND(ROUND(($D$20:E20)/100,0)*$AB$5/1000,2))))</f>
        <v/>
      </c>
      <c r="F23" s="62" t="str">
        <f>IF(F20&lt;=0,"",($AL$14+$AL$18+SUMPRODUCT(ROUND(ROUND(($D$20:F20)/100,0)*$AB$5/1000,2))))</f>
        <v/>
      </c>
      <c r="G23" s="62" t="str">
        <f>IF(G20&lt;=0,"",($AL$14+$AL$18+SUMPRODUCT(ROUND(ROUND(($D$20:G20)/100,0)*$AB$5/1000,2))))</f>
        <v/>
      </c>
      <c r="H23" s="62" t="str">
        <f>IF(H20&lt;=0,"",($AL$14+$AL$18+SUMPRODUCT(ROUND(ROUND(($D$20:H20)/100,0)*$AB$5/1000,2))))</f>
        <v/>
      </c>
      <c r="I23" s="62" t="str">
        <f>IF(I20&lt;=0,"",($AL$14+$AL$18+SUMPRODUCT(ROUND(ROUND(($D$20:I20)/100,0)*$AB$5/1000,2))))</f>
        <v/>
      </c>
      <c r="J23" s="62" t="str">
        <f>IF(J20&lt;=0,"",($AL$14+$AL$18+SUMPRODUCT(ROUND(ROUND(($D$20:J20)/100,0)*$AB$5/1000,2))))</f>
        <v/>
      </c>
      <c r="K23" s="62" t="str">
        <f>IF(K20&lt;=0,"",($AL$14+$AL$18+SUMPRODUCT(ROUND(ROUND(($D$20:K20)/100,0)*$AB$5/1000,2))))</f>
        <v/>
      </c>
      <c r="L23" s="62" t="str">
        <f>IF(L20&lt;=0,"",($AL$14+$AL$18+SUMPRODUCT(ROUND(ROUND(($D$20:L20)/100,0)*$AB$5/1000,2))))</f>
        <v/>
      </c>
      <c r="M23" s="62" t="str">
        <f>IF(M20&lt;=0,"",($AL$14+$AL$18+SUMPRODUCT(ROUND(ROUND(($D$20:M20)/100,0)*$AB$5/1000,2))))</f>
        <v/>
      </c>
      <c r="N23" s="62" t="str">
        <f>IF(N20&lt;=0,"",($AL$14+$AL$18+SUMPRODUCT(ROUND(ROUND(($D$20:N20)/100,0)*$AB$5/1000,2))))</f>
        <v/>
      </c>
      <c r="O23" s="62" t="str">
        <f>IF(O20&lt;=0,"",($AL$14+$AL$18+SUMPRODUCT(ROUND(ROUND(($D$20:O20)/100,0)*$AB$5/1000,2))))</f>
        <v/>
      </c>
      <c r="P23" s="62" t="str">
        <f>IF(P20&lt;=0,"",($AL$14+$AL$18+SUMPRODUCT(ROUND(ROUND(($D$20:P20)/100,0)*$AB$5/1000,2))))</f>
        <v/>
      </c>
      <c r="Q23" s="62" t="str">
        <f>IF(Q20&lt;=0,"",($AL$14+$AL$18+SUMPRODUCT(ROUND(ROUND(($D$20:Q20)/100,0)*$AB$5/1000,2))))</f>
        <v/>
      </c>
      <c r="R23" s="62" t="str">
        <f>IF(R20&lt;=0,"",($AL$14+$AL$18+SUMPRODUCT(ROUND(ROUND(($D$20:R20)/100,0)*$AB$5/1000,2))))</f>
        <v/>
      </c>
      <c r="S23" s="62" t="str">
        <f>IF(S20&lt;=0,"",($AL$14+$AL$18+SUMPRODUCT(ROUND(ROUND(($D$20:S20)/100,0)*$AB$5/1000,2))))</f>
        <v/>
      </c>
      <c r="T23" s="62" t="str">
        <f>IF(T20&lt;=0,"",($AL$14+$AL$18+SUMPRODUCT(ROUND(ROUND(($D$20:T20)/100,0)*$AB$5/1000,2))))</f>
        <v/>
      </c>
      <c r="U23" s="62" t="str">
        <f>IF(U20&lt;=0,"",($AL$14+$AL$18+SUMPRODUCT(ROUND(ROUND(($D$20:U20)/100,0)*$AB$5/1000,2))))</f>
        <v/>
      </c>
      <c r="V23" s="62" t="str">
        <f>IF(V20&lt;=0,"",($AL$14+$AL$18+SUMPRODUCT(ROUND(ROUND(($D$20:V20)/100,0)*$AB$5/1000,2))))</f>
        <v/>
      </c>
      <c r="W23" s="62" t="str">
        <f>IF(W20&lt;=0,"",($AL$14+$AL$18+SUMPRODUCT(ROUND(ROUND(($D$20:W20)/100,0)*$AB$5/1000,2))))</f>
        <v/>
      </c>
      <c r="X23" s="62" t="str">
        <f>IF(X20&lt;=0,"",($AL$14+$AL$18+SUMPRODUCT(ROUND(ROUND(($D$20:X20)/100,0)*$AB$5/1000,2))))</f>
        <v/>
      </c>
      <c r="Y23" s="62" t="str">
        <f>IF(Y20&lt;=0,"",($AL$14+$AL$18+SUMPRODUCT(ROUND(ROUND(($D$20:Y20)/100,0)*$AB$5/1000,2))))</f>
        <v/>
      </c>
      <c r="Z23" s="62" t="str">
        <f>IF(Z20&lt;=0,"",($AL$14+$AL$18+SUMPRODUCT(ROUND(ROUND(($D$20:Z20)/100,0)*$AB$5/1000,2))))</f>
        <v/>
      </c>
      <c r="AA23" s="62" t="str">
        <f>IF(AA20&lt;=0,"",($AL$14+$AL$18+SUMPRODUCT(ROUND(ROUND(($D$20:AA20)/100,0)*$AB$5/1000,2))))</f>
        <v/>
      </c>
      <c r="AB23" s="62" t="str">
        <f>IF(AB20&lt;=0,"",($AL$14+$AL$18+SUMPRODUCT(ROUND(ROUND(($D$20:AB20)/100,0)*$AB$5/1000,2))))</f>
        <v/>
      </c>
      <c r="AC23" s="62" t="str">
        <f>IF(AC20&lt;=0,"",($AL$14+$AL$18+SUMPRODUCT(ROUND(ROUND(($D$20:AC20)/100,0)*$AB$5/1000,2))))</f>
        <v/>
      </c>
      <c r="AD23" s="62" t="str">
        <f>IF(AD20&lt;=0,"",($AL$14+$AL$18+SUMPRODUCT(ROUND(ROUND(($D$20:AD20)/100,0)*$AB$5/1000,2))))</f>
        <v/>
      </c>
      <c r="AE23" s="62" t="str">
        <f>IF(AE20&lt;=0,"",($AL$14+$AL$18+SUMPRODUCT(ROUND(ROUND(($D$20:AE20)/100,0)*$AB$5/1000,2))))</f>
        <v/>
      </c>
      <c r="AF23" s="62" t="str">
        <f>IF(AF20&lt;=0,"",($AL$14+$AL$18+SUMPRODUCT(ROUND(ROUND(($D$20:AF20)/100,0)*$AB$5/1000,2))))</f>
        <v/>
      </c>
      <c r="AG23" s="62" t="str">
        <f>IF(AG20&lt;=0,"",($AL$14+$AL$18+SUMPRODUCT(ROUND(ROUND(($D$20:AG20)/100,0)*$AB$5/1000,2))))</f>
        <v/>
      </c>
      <c r="AH23" s="66"/>
      <c r="AI23" s="64"/>
    </row>
    <row r="24" spans="1:38" ht="12.4" customHeight="1" x14ac:dyDescent="0.15">
      <c r="A24" s="6"/>
      <c r="B24" s="33" t="s">
        <v>0</v>
      </c>
      <c r="C24" s="34" t="s"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52"/>
    </row>
    <row r="25" spans="1:38" ht="12.4" customHeight="1" x14ac:dyDescent="0.15">
      <c r="A25" s="4">
        <v>10</v>
      </c>
      <c r="B25" s="18" t="s">
        <v>1</v>
      </c>
      <c r="C25" s="22" t="s">
        <v>2</v>
      </c>
      <c r="D25" s="53" t="str">
        <f>IF(D24&lt;=0,"",($AK$13+$AK$17+$AK$21+SUMPRODUCT(ROUND(($D$24:D24)/100,0)*100)))</f>
        <v/>
      </c>
      <c r="E25" s="53" t="str">
        <f>IF(E24&lt;=0,"",($AK$13+$AK$17+$AK$21+SUMPRODUCT(ROUND(($D$24:E24)/100,0)*100)))</f>
        <v/>
      </c>
      <c r="F25" s="53" t="str">
        <f>IF(F24&lt;=0,"",($AK$13+$AK$17+$AK$21+SUMPRODUCT(ROUND(($D$24:F24)/100,0)*100)))</f>
        <v/>
      </c>
      <c r="G25" s="53" t="str">
        <f>IF(G24&lt;=0,"",($AK$13+$AK$17+$AK$21+SUMPRODUCT(ROUND(($D$24:G24)/100,0)*100)))</f>
        <v/>
      </c>
      <c r="H25" s="53" t="str">
        <f>IF(H24&lt;=0,"",($AK$13+$AK$17+$AK$21+SUMPRODUCT(ROUND(($D$24:H24)/100,0)*100)))</f>
        <v/>
      </c>
      <c r="I25" s="53" t="str">
        <f>IF(I24&lt;=0,"",($AK$13+$AK$17+$AK$21+SUMPRODUCT(ROUND(($D$24:I24)/100,0)*100)))</f>
        <v/>
      </c>
      <c r="J25" s="53" t="str">
        <f>IF(J24&lt;=0,"",($AK$13+$AK$17+$AK$21+SUMPRODUCT(ROUND(($D$24:J24)/100,0)*100)))</f>
        <v/>
      </c>
      <c r="K25" s="53" t="str">
        <f>IF(K24&lt;=0,"",($AK$13+$AK$17+$AK$21+SUMPRODUCT(ROUND(($D$24:K24)/100,0)*100)))</f>
        <v/>
      </c>
      <c r="L25" s="53" t="str">
        <f>IF(L24&lt;=0,"",($AK$13+$AK$17+$AK$21+SUMPRODUCT(ROUND(($D$24:L24)/100,0)*100)))</f>
        <v/>
      </c>
      <c r="M25" s="53" t="str">
        <f>IF(M24&lt;=0,"",($AK$13+$AK$17+$AK$21+SUMPRODUCT(ROUND(($D$24:M24)/100,0)*100)))</f>
        <v/>
      </c>
      <c r="N25" s="53" t="str">
        <f>IF(N24&lt;=0,"",($AK$13+$AK$17+$AK$21+SUMPRODUCT(ROUND(($D$24:N24)/100,0)*100)))</f>
        <v/>
      </c>
      <c r="O25" s="53" t="str">
        <f>IF(O24&lt;=0,"",($AK$13+$AK$17+$AK$21+SUMPRODUCT(ROUND(($D$24:O24)/100,0)*100)))</f>
        <v/>
      </c>
      <c r="P25" s="53" t="str">
        <f>IF(P24&lt;=0,"",($AK$13+$AK$17+$AK$21+SUMPRODUCT(ROUND(($D$24:P24)/100,0)*100)))</f>
        <v/>
      </c>
      <c r="Q25" s="53" t="str">
        <f>IF(Q24&lt;=0,"",($AK$13+$AK$17+$AK$21+SUMPRODUCT(ROUND(($D$24:Q24)/100,0)*100)))</f>
        <v/>
      </c>
      <c r="R25" s="53" t="str">
        <f>IF(R24&lt;=0,"",($AK$13+$AK$17+$AK$21+SUMPRODUCT(ROUND(($D$24:R24)/100,0)*100)))</f>
        <v/>
      </c>
      <c r="S25" s="53" t="str">
        <f>IF(S24&lt;=0,"",($AK$13+$AK$17+$AK$21+SUMPRODUCT(ROUND(($D$24:S24)/100,0)*100)))</f>
        <v/>
      </c>
      <c r="T25" s="53" t="str">
        <f>IF(T24&lt;=0,"",($AK$13+$AK$17+$AK$21+SUMPRODUCT(ROUND(($D$24:T24)/100,0)*100)))</f>
        <v/>
      </c>
      <c r="U25" s="53" t="str">
        <f>IF(U24&lt;=0,"",($AK$13+$AK$17+$AK$21+SUMPRODUCT(ROUND(($D$24:U24)/100,0)*100)))</f>
        <v/>
      </c>
      <c r="V25" s="53" t="str">
        <f>IF(V24&lt;=0,"",($AK$13+$AK$17+$AK$21+SUMPRODUCT(ROUND(($D$24:V24)/100,0)*100)))</f>
        <v/>
      </c>
      <c r="W25" s="53" t="str">
        <f>IF(W24&lt;=0,"",($AK$13+$AK$17+$AK$21+SUMPRODUCT(ROUND(($D$24:W24)/100,0)*100)))</f>
        <v/>
      </c>
      <c r="X25" s="53" t="str">
        <f>IF(X24&lt;=0,"",($AK$13+$AK$17+$AK$21+SUMPRODUCT(ROUND(($D$24:X24)/100,0)*100)))</f>
        <v/>
      </c>
      <c r="Y25" s="53" t="str">
        <f>IF(Y24&lt;=0,"",($AK$13+$AK$17+$AK$21+SUMPRODUCT(ROUND(($D$24:Y24)/100,0)*100)))</f>
        <v/>
      </c>
      <c r="Z25" s="53" t="str">
        <f>IF(Z24&lt;=0,"",($AK$13+$AK$17+$AK$21+SUMPRODUCT(ROUND(($D$24:Z24)/100,0)*100)))</f>
        <v/>
      </c>
      <c r="AA25" s="53" t="str">
        <f>IF(AA24&lt;=0,"",($AK$13+$AK$17+$AK$21+SUMPRODUCT(ROUND(($D$24:AA24)/100,0)*100)))</f>
        <v/>
      </c>
      <c r="AB25" s="53" t="str">
        <f>IF(AB24&lt;=0,"",($AK$13+$AK$17+$AK$21+SUMPRODUCT(ROUND(($D$24:AB24)/100,0)*100)))</f>
        <v/>
      </c>
      <c r="AC25" s="53" t="str">
        <f>IF(AC24&lt;=0,"",($AK$13+$AK$17+$AK$21+SUMPRODUCT(ROUND(($D$24:AC24)/100,0)*100)))</f>
        <v/>
      </c>
      <c r="AD25" s="53" t="str">
        <f>IF(AD24&lt;=0,"",($AK$13+$AK$17+$AK$21+SUMPRODUCT(ROUND(($D$24:AD24)/100,0)*100)))</f>
        <v/>
      </c>
      <c r="AE25" s="53" t="str">
        <f>IF(AE24&lt;=0,"",($AK$13+$AK$17+$AK$21+SUMPRODUCT(ROUND(($D$24:AE24)/100,0)*100)))</f>
        <v/>
      </c>
      <c r="AF25" s="53" t="str">
        <f>IF(AF24&lt;=0,"",($AK$13+$AK$17+$AK$21+SUMPRODUCT(ROUND(($D$24:AF24)/100,0)*100)))</f>
        <v/>
      </c>
      <c r="AG25" s="53" t="str">
        <f>IF(AG24&lt;=0,"",($AK$13+$AK$17+$AK$21+SUMPRODUCT(ROUND(($D$24:AG24)/100,0)*100)))</f>
        <v/>
      </c>
      <c r="AH25" s="53" t="str">
        <f>IF(AH24&lt;=0,"",($AK$13+$AK$17+$AK$21+SUMPRODUCT(ROUND(($D$24:AH24)/100,0)*100)))</f>
        <v/>
      </c>
      <c r="AI25" s="54" t="str">
        <f>IF(SUM(D24:AI24)&lt;=0,"",(SUMPRODUCT(ROUND(($D$24:AI24)/100,0)*100)))</f>
        <v/>
      </c>
      <c r="AK25">
        <f>SUMPRODUCT(ROUND((D24:AH24)/100,0)*100)</f>
        <v>0</v>
      </c>
    </row>
    <row r="26" spans="1:38" ht="12.4" customHeight="1" x14ac:dyDescent="0.15">
      <c r="A26" s="4"/>
      <c r="B26" s="26" t="s">
        <v>4</v>
      </c>
      <c r="C26" s="22" t="s">
        <v>13</v>
      </c>
      <c r="D26" s="60" t="str">
        <f>IF(D24&lt;=0,"",(ROUND(ROUND(D24/100,0)*$AB$5/1000,2)))</f>
        <v/>
      </c>
      <c r="E26" s="60" t="str">
        <f t="shared" ref="E26:AH26" si="3">IF(E24&lt;=0,"",(ROUND(ROUND(E24/100,0)*$AB$5/1000,2)))</f>
        <v/>
      </c>
      <c r="F26" s="60" t="str">
        <f t="shared" si="3"/>
        <v/>
      </c>
      <c r="G26" s="60" t="str">
        <f t="shared" si="3"/>
        <v/>
      </c>
      <c r="H26" s="60" t="str">
        <f t="shared" si="3"/>
        <v/>
      </c>
      <c r="I26" s="60" t="str">
        <f t="shared" si="3"/>
        <v/>
      </c>
      <c r="J26" s="60" t="str">
        <f t="shared" si="3"/>
        <v/>
      </c>
      <c r="K26" s="60" t="str">
        <f t="shared" si="3"/>
        <v/>
      </c>
      <c r="L26" s="60" t="str">
        <f t="shared" si="3"/>
        <v/>
      </c>
      <c r="M26" s="60" t="str">
        <f t="shared" si="3"/>
        <v/>
      </c>
      <c r="N26" s="60" t="str">
        <f t="shared" si="3"/>
        <v/>
      </c>
      <c r="O26" s="60" t="str">
        <f t="shared" si="3"/>
        <v/>
      </c>
      <c r="P26" s="60" t="str">
        <f t="shared" si="3"/>
        <v/>
      </c>
      <c r="Q26" s="60" t="str">
        <f t="shared" si="3"/>
        <v/>
      </c>
      <c r="R26" s="60" t="str">
        <f t="shared" si="3"/>
        <v/>
      </c>
      <c r="S26" s="60" t="str">
        <f t="shared" si="3"/>
        <v/>
      </c>
      <c r="T26" s="60" t="str">
        <f t="shared" si="3"/>
        <v/>
      </c>
      <c r="U26" s="60" t="str">
        <f t="shared" si="3"/>
        <v/>
      </c>
      <c r="V26" s="60" t="str">
        <f t="shared" si="3"/>
        <v/>
      </c>
      <c r="W26" s="60" t="str">
        <f t="shared" si="3"/>
        <v/>
      </c>
      <c r="X26" s="60" t="str">
        <f t="shared" si="3"/>
        <v/>
      </c>
      <c r="Y26" s="60" t="str">
        <f t="shared" si="3"/>
        <v/>
      </c>
      <c r="Z26" s="60" t="str">
        <f t="shared" si="3"/>
        <v/>
      </c>
      <c r="AA26" s="60" t="str">
        <f t="shared" si="3"/>
        <v/>
      </c>
      <c r="AB26" s="60" t="str">
        <f t="shared" si="3"/>
        <v/>
      </c>
      <c r="AC26" s="60" t="str">
        <f t="shared" si="3"/>
        <v/>
      </c>
      <c r="AD26" s="60" t="str">
        <f t="shared" si="3"/>
        <v/>
      </c>
      <c r="AE26" s="60" t="str">
        <f t="shared" si="3"/>
        <v/>
      </c>
      <c r="AF26" s="60" t="str">
        <f t="shared" si="3"/>
        <v/>
      </c>
      <c r="AG26" s="60" t="str">
        <f t="shared" si="3"/>
        <v/>
      </c>
      <c r="AH26" s="60" t="str">
        <f t="shared" si="3"/>
        <v/>
      </c>
      <c r="AI26" s="61" t="str">
        <f>IF(SUM(D24:AH24)&lt;=0,"",(SUMPRODUCT(ROUND(ROUND(($D$24:AH24)/100,0)*$AB$5/1000,2))))</f>
        <v/>
      </c>
      <c r="AL26" s="77">
        <f>SUM(D26:AH26)</f>
        <v>0</v>
      </c>
    </row>
    <row r="27" spans="1:38" ht="12.4" customHeight="1" thickBot="1" x14ac:dyDescent="0.2">
      <c r="A27" s="5"/>
      <c r="B27" s="28" t="s">
        <v>5</v>
      </c>
      <c r="C27" s="29" t="s">
        <v>2</v>
      </c>
      <c r="D27" s="62" t="str">
        <f>IF(D24&lt;=0,"",($AL$14+$AL$18+$AL$22+SUMPRODUCT(ROUND(ROUND(($D$24:D24)/100,0)*$AB$5/1000,2))))</f>
        <v/>
      </c>
      <c r="E27" s="62" t="str">
        <f>IF(E24&lt;=0,"",($AL$14+$AL$18+$AL$22+SUMPRODUCT(ROUND(ROUND(($D$24:E24)/100,0)*$AB$5/1000,2))))</f>
        <v/>
      </c>
      <c r="F27" s="62" t="str">
        <f>IF(F24&lt;=0,"",($AL$14+$AL$18+$AL$22+SUMPRODUCT(ROUND(ROUND(($D$24:F24)/100,0)*$AB$5/1000,2))))</f>
        <v/>
      </c>
      <c r="G27" s="62" t="str">
        <f>IF(G24&lt;=0,"",($AL$14+$AL$18+$AL$22+SUMPRODUCT(ROUND(ROUND(($D$24:G24)/100,0)*$AB$5/1000,2))))</f>
        <v/>
      </c>
      <c r="H27" s="62" t="str">
        <f>IF(H24&lt;=0,"",($AL$14+$AL$18+$AL$22+SUMPRODUCT(ROUND(ROUND(($D$24:H24)/100,0)*$AB$5/1000,2))))</f>
        <v/>
      </c>
      <c r="I27" s="62" t="str">
        <f>IF(I24&lt;=0,"",($AL$14+$AL$18+$AL$22+SUMPRODUCT(ROUND(ROUND(($D$24:I24)/100,0)*$AB$5/1000,2))))</f>
        <v/>
      </c>
      <c r="J27" s="62" t="str">
        <f>IF(J24&lt;=0,"",($AL$14+$AL$18+$AL$22+SUMPRODUCT(ROUND(ROUND(($D$24:J24)/100,0)*$AB$5/1000,2))))</f>
        <v/>
      </c>
      <c r="K27" s="62" t="str">
        <f>IF(K24&lt;=0,"",($AL$14+$AL$18+$AL$22+SUMPRODUCT(ROUND(ROUND(($D$24:K24)/100,0)*$AB$5/1000,2))))</f>
        <v/>
      </c>
      <c r="L27" s="62" t="str">
        <f>IF(L24&lt;=0,"",($AL$14+$AL$18+$AL$22+SUMPRODUCT(ROUND(ROUND(($D$24:L24)/100,0)*$AB$5/1000,2))))</f>
        <v/>
      </c>
      <c r="M27" s="62" t="str">
        <f>IF(M24&lt;=0,"",($AL$14+$AL$18+$AL$22+SUMPRODUCT(ROUND(ROUND(($D$24:M24)/100,0)*$AB$5/1000,2))))</f>
        <v/>
      </c>
      <c r="N27" s="62" t="str">
        <f>IF(N24&lt;=0,"",($AL$14+$AL$18+$AL$22+SUMPRODUCT(ROUND(ROUND(($D$24:N24)/100,0)*$AB$5/1000,2))))</f>
        <v/>
      </c>
      <c r="O27" s="62" t="str">
        <f>IF(O24&lt;=0,"",($AL$14+$AL$18+$AL$22+SUMPRODUCT(ROUND(ROUND(($D$24:O24)/100,0)*$AB$5/1000,2))))</f>
        <v/>
      </c>
      <c r="P27" s="62" t="str">
        <f>IF(P24&lt;=0,"",($AL$14+$AL$18+$AL$22+SUMPRODUCT(ROUND(ROUND(($D$24:P24)/100,0)*$AB$5/1000,2))))</f>
        <v/>
      </c>
      <c r="Q27" s="62" t="str">
        <f>IF(Q24&lt;=0,"",($AL$14+$AL$18+$AL$22+SUMPRODUCT(ROUND(ROUND(($D$24:Q24)/100,0)*$AB$5/1000,2))))</f>
        <v/>
      </c>
      <c r="R27" s="62" t="str">
        <f>IF(R24&lt;=0,"",($AL$14+$AL$18+$AL$22+SUMPRODUCT(ROUND(ROUND(($D$24:R24)/100,0)*$AB$5/1000,2))))</f>
        <v/>
      </c>
      <c r="S27" s="62" t="str">
        <f>IF(S24&lt;=0,"",($AL$14+$AL$18+$AL$22+SUMPRODUCT(ROUND(ROUND(($D$24:S24)/100,0)*$AB$5/1000,2))))</f>
        <v/>
      </c>
      <c r="T27" s="62" t="str">
        <f>IF(T24&lt;=0,"",($AL$14+$AL$18+$AL$22+SUMPRODUCT(ROUND(ROUND(($D$24:T24)/100,0)*$AB$5/1000,2))))</f>
        <v/>
      </c>
      <c r="U27" s="62" t="str">
        <f>IF(U24&lt;=0,"",($AL$14+$AL$18+$AL$22+SUMPRODUCT(ROUND(ROUND(($D$24:U24)/100,0)*$AB$5/1000,2))))</f>
        <v/>
      </c>
      <c r="V27" s="62" t="str">
        <f>IF(V24&lt;=0,"",($AL$14+$AL$18+$AL$22+SUMPRODUCT(ROUND(ROUND(($D$24:V24)/100,0)*$AB$5/1000,2))))</f>
        <v/>
      </c>
      <c r="W27" s="62" t="str">
        <f>IF(W24&lt;=0,"",($AL$14+$AL$18+$AL$22+SUMPRODUCT(ROUND(ROUND(($D$24:W24)/100,0)*$AB$5/1000,2))))</f>
        <v/>
      </c>
      <c r="X27" s="62" t="str">
        <f>IF(X24&lt;=0,"",($AL$14+$AL$18+$AL$22+SUMPRODUCT(ROUND(ROUND(($D$24:X24)/100,0)*$AB$5/1000,2))))</f>
        <v/>
      </c>
      <c r="Y27" s="62" t="str">
        <f>IF(Y24&lt;=0,"",($AL$14+$AL$18+$AL$22+SUMPRODUCT(ROUND(ROUND(($D$24:Y24)/100,0)*$AB$5/1000,2))))</f>
        <v/>
      </c>
      <c r="Z27" s="62" t="str">
        <f>IF(Z24&lt;=0,"",($AL$14+$AL$18+$AL$22+SUMPRODUCT(ROUND(ROUND(($D$24:Z24)/100,0)*$AB$5/1000,2))))</f>
        <v/>
      </c>
      <c r="AA27" s="62" t="str">
        <f>IF(AA24&lt;=0,"",($AL$14+$AL$18+$AL$22+SUMPRODUCT(ROUND(ROUND(($D$24:AA24)/100,0)*$AB$5/1000,2))))</f>
        <v/>
      </c>
      <c r="AB27" s="62" t="str">
        <f>IF(AB24&lt;=0,"",($AL$14+$AL$18+$AL$22+SUMPRODUCT(ROUND(ROUND(($D$24:AB24)/100,0)*$AB$5/1000,2))))</f>
        <v/>
      </c>
      <c r="AC27" s="62" t="str">
        <f>IF(AC24&lt;=0,"",($AL$14+$AL$18+$AL$22+SUMPRODUCT(ROUND(ROUND(($D$24:AC24)/100,0)*$AB$5/1000,2))))</f>
        <v/>
      </c>
      <c r="AD27" s="62" t="str">
        <f>IF(AD24&lt;=0,"",($AL$14+$AL$18+$AL$22+SUMPRODUCT(ROUND(ROUND(($D$24:AD24)/100,0)*$AB$5/1000,2))))</f>
        <v/>
      </c>
      <c r="AE27" s="62" t="str">
        <f>IF(AE24&lt;=0,"",($AL$14+$AL$18+$AL$22+SUMPRODUCT(ROUND(ROUND(($D$24:AE24)/100,0)*$AB$5/1000,2))))</f>
        <v/>
      </c>
      <c r="AF27" s="62" t="str">
        <f>IF(AF24&lt;=0,"",($AL$14+$AL$18+$AL$22+SUMPRODUCT(ROUND(ROUND(($D$24:AF24)/100,0)*$AB$5/1000,2))))</f>
        <v/>
      </c>
      <c r="AG27" s="62" t="str">
        <f>IF(AG24&lt;=0,"",($AL$14+$AL$18+$AL$22+SUMPRODUCT(ROUND(ROUND(($D$24:AG24)/100,0)*$AB$5/1000,2))))</f>
        <v/>
      </c>
      <c r="AH27" s="62" t="str">
        <f>IF(AH24&lt;=0,"",($AL$14+$AL$18+$AL$22+SUMPRODUCT(ROUND(ROUND(($D$24:AH24)/100,0)*$AB$5/1000,2))))</f>
        <v/>
      </c>
      <c r="AI27" s="64"/>
    </row>
    <row r="28" spans="1:38" ht="12.4" customHeight="1" x14ac:dyDescent="0.15">
      <c r="A28" s="6"/>
      <c r="B28" s="33" t="s">
        <v>0</v>
      </c>
      <c r="C28" s="34" t="s"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55"/>
      <c r="AI28" s="52"/>
    </row>
    <row r="29" spans="1:38" ht="12.4" customHeight="1" x14ac:dyDescent="0.15">
      <c r="A29" s="4">
        <v>11</v>
      </c>
      <c r="B29" s="18" t="s">
        <v>1</v>
      </c>
      <c r="C29" s="22" t="s">
        <v>2</v>
      </c>
      <c r="D29" s="53" t="str">
        <f>IF(D28&lt;=0,"",($AK$13+$AK$17+$AK$21+$AK$25+SUMPRODUCT(ROUND(($D$28:D28)/100,0)*100)))</f>
        <v/>
      </c>
      <c r="E29" s="53" t="str">
        <f>IF(E28&lt;=0,"",($AK$13+$AK$17+$AK$21+$AK$25+SUMPRODUCT(ROUND(($D$28:E28)/100,0)*100)))</f>
        <v/>
      </c>
      <c r="F29" s="53" t="str">
        <f>IF(F28&lt;=0,"",($AK$13+$AK$17+$AK$21+$AK$25+SUMPRODUCT(ROUND(($D$28:F28)/100,0)*100)))</f>
        <v/>
      </c>
      <c r="G29" s="53" t="str">
        <f>IF(G28&lt;=0,"",($AK$13+$AK$17+$AK$21+$AK$25+SUMPRODUCT(ROUND(($D$28:G28)/100,0)*100)))</f>
        <v/>
      </c>
      <c r="H29" s="53" t="str">
        <f>IF(H28&lt;=0,"",($AK$13+$AK$17+$AK$21+$AK$25+SUMPRODUCT(ROUND(($D$28:H28)/100,0)*100)))</f>
        <v/>
      </c>
      <c r="I29" s="53" t="str">
        <f>IF(I28&lt;=0,"",($AK$13+$AK$17+$AK$21+$AK$25+SUMPRODUCT(ROUND(($D$28:I28)/100,0)*100)))</f>
        <v/>
      </c>
      <c r="J29" s="53" t="str">
        <f>IF(J28&lt;=0,"",($AK$13+$AK$17+$AK$21+$AK$25+SUMPRODUCT(ROUND(($D$28:J28)/100,0)*100)))</f>
        <v/>
      </c>
      <c r="K29" s="53" t="str">
        <f>IF(K28&lt;=0,"",($AK$13+$AK$17+$AK$21+$AK$25+SUMPRODUCT(ROUND(($D$28:K28)/100,0)*100)))</f>
        <v/>
      </c>
      <c r="L29" s="53" t="str">
        <f>IF(L28&lt;=0,"",($AK$13+$AK$17+$AK$21+$AK$25+SUMPRODUCT(ROUND(($D$28:L28)/100,0)*100)))</f>
        <v/>
      </c>
      <c r="M29" s="53" t="str">
        <f>IF(M28&lt;=0,"",($AK$13+$AK$17+$AK$21+$AK$25+SUMPRODUCT(ROUND(($D$28:M28)/100,0)*100)))</f>
        <v/>
      </c>
      <c r="N29" s="53" t="str">
        <f>IF(N28&lt;=0,"",($AK$13+$AK$17+$AK$21+$AK$25+SUMPRODUCT(ROUND(($D$28:N28)/100,0)*100)))</f>
        <v/>
      </c>
      <c r="O29" s="53" t="str">
        <f>IF(O28&lt;=0,"",($AK$13+$AK$17+$AK$21+$AK$25+SUMPRODUCT(ROUND(($D$28:O28)/100,0)*100)))</f>
        <v/>
      </c>
      <c r="P29" s="53" t="str">
        <f>IF(P28&lt;=0,"",($AK$13+$AK$17+$AK$21+$AK$25+SUMPRODUCT(ROUND(($D$28:P28)/100,0)*100)))</f>
        <v/>
      </c>
      <c r="Q29" s="53" t="str">
        <f>IF(Q28&lt;=0,"",($AK$13+$AK$17+$AK$21+$AK$25+SUMPRODUCT(ROUND(($D$28:Q28)/100,0)*100)))</f>
        <v/>
      </c>
      <c r="R29" s="53" t="str">
        <f>IF(R28&lt;=0,"",($AK$13+$AK$17+$AK$21+$AK$25+SUMPRODUCT(ROUND(($D$28:R28)/100,0)*100)))</f>
        <v/>
      </c>
      <c r="S29" s="53" t="str">
        <f>IF(S28&lt;=0,"",($AK$13+$AK$17+$AK$21+$AK$25+SUMPRODUCT(ROUND(($D$28:S28)/100,0)*100)))</f>
        <v/>
      </c>
      <c r="T29" s="53" t="str">
        <f>IF(T28&lt;=0,"",($AK$13+$AK$17+$AK$21+$AK$25+SUMPRODUCT(ROUND(($D$28:T28)/100,0)*100)))</f>
        <v/>
      </c>
      <c r="U29" s="53" t="str">
        <f>IF(U28&lt;=0,"",($AK$13+$AK$17+$AK$21+$AK$25+SUMPRODUCT(ROUND(($D$28:U28)/100,0)*100)))</f>
        <v/>
      </c>
      <c r="V29" s="53" t="str">
        <f>IF(V28&lt;=0,"",($AK$13+$AK$17+$AK$21+$AK$25+SUMPRODUCT(ROUND(($D$28:V28)/100,0)*100)))</f>
        <v/>
      </c>
      <c r="W29" s="53" t="str">
        <f>IF(W28&lt;=0,"",($AK$13+$AK$17+$AK$21+$AK$25+SUMPRODUCT(ROUND(($D$28:W28)/100,0)*100)))</f>
        <v/>
      </c>
      <c r="X29" s="53" t="str">
        <f>IF(X28&lt;=0,"",($AK$13+$AK$17+$AK$21+$AK$25+SUMPRODUCT(ROUND(($D$28:X28)/100,0)*100)))</f>
        <v/>
      </c>
      <c r="Y29" s="53" t="str">
        <f>IF(Y28&lt;=0,"",($AK$13+$AK$17+$AK$21+$AK$25+SUMPRODUCT(ROUND(($D$28:Y28)/100,0)*100)))</f>
        <v/>
      </c>
      <c r="Z29" s="53" t="str">
        <f>IF(Z28&lt;=0,"",($AK$13+$AK$17+$AK$21+$AK$25+SUMPRODUCT(ROUND(($D$28:Z28)/100,0)*100)))</f>
        <v/>
      </c>
      <c r="AA29" s="53" t="str">
        <f>IF(AA28&lt;=0,"",($AK$13+$AK$17+$AK$21+$AK$25+SUMPRODUCT(ROUND(($D$28:AA28)/100,0)*100)))</f>
        <v/>
      </c>
      <c r="AB29" s="53" t="str">
        <f>IF(AB28&lt;=0,"",($AK$13+$AK$17+$AK$21+$AK$25+SUMPRODUCT(ROUND(($D$28:AB28)/100,0)*100)))</f>
        <v/>
      </c>
      <c r="AC29" s="53" t="str">
        <f>IF(AC28&lt;=0,"",($AK$13+$AK$17+$AK$21+$AK$25+SUMPRODUCT(ROUND(($D$28:AC28)/100,0)*100)))</f>
        <v/>
      </c>
      <c r="AD29" s="53" t="str">
        <f>IF(AD28&lt;=0,"",($AK$13+$AK$17+$AK$21+$AK$25+SUMPRODUCT(ROUND(($D$28:AD28)/100,0)*100)))</f>
        <v/>
      </c>
      <c r="AE29" s="53" t="str">
        <f>IF(AE28&lt;=0,"",($AK$13+$AK$17+$AK$21+$AK$25+SUMPRODUCT(ROUND(($D$28:AE28)/100,0)*100)))</f>
        <v/>
      </c>
      <c r="AF29" s="53" t="str">
        <f>IF(AF28&lt;=0,"",($AK$13+$AK$17+$AK$21+$AK$25+SUMPRODUCT(ROUND(($D$28:AF28)/100,0)*100)))</f>
        <v/>
      </c>
      <c r="AG29" s="53" t="str">
        <f>IF(AG28&lt;=0,"",($AK$13+$AK$17+$AK$21+$AK$25+SUMPRODUCT(ROUND(($D$28:AG28)/100,0)*100)))</f>
        <v/>
      </c>
      <c r="AH29" s="56"/>
      <c r="AI29" s="54" t="str">
        <f>IF(SUM(D28:AI28)&lt;=0,"",(SUMPRODUCT(ROUND(($D$28:AI28)/100,0)*100)))</f>
        <v/>
      </c>
      <c r="AK29">
        <f>SUMPRODUCT(ROUND((D28:AG28)/100,0)*100)</f>
        <v>0</v>
      </c>
    </row>
    <row r="30" spans="1:38" ht="12.4" customHeight="1" x14ac:dyDescent="0.15">
      <c r="A30" s="4"/>
      <c r="B30" s="26" t="s">
        <v>4</v>
      </c>
      <c r="C30" s="22" t="s">
        <v>13</v>
      </c>
      <c r="D30" s="60" t="str">
        <f>IF(D28&lt;=0,"",(ROUND(ROUND(D28/100,0)*$AB$5/1000,2)))</f>
        <v/>
      </c>
      <c r="E30" s="60" t="str">
        <f t="shared" ref="E30:AG30" si="4">IF(E28&lt;=0,"",(ROUND(ROUND(E28/100,0)*$AB$5/1000,2)))</f>
        <v/>
      </c>
      <c r="F30" s="60" t="str">
        <f t="shared" si="4"/>
        <v/>
      </c>
      <c r="G30" s="60" t="str">
        <f t="shared" si="4"/>
        <v/>
      </c>
      <c r="H30" s="60" t="str">
        <f t="shared" si="4"/>
        <v/>
      </c>
      <c r="I30" s="60" t="str">
        <f t="shared" si="4"/>
        <v/>
      </c>
      <c r="J30" s="60" t="str">
        <f t="shared" si="4"/>
        <v/>
      </c>
      <c r="K30" s="60" t="str">
        <f t="shared" si="4"/>
        <v/>
      </c>
      <c r="L30" s="60" t="str">
        <f t="shared" si="4"/>
        <v/>
      </c>
      <c r="M30" s="60" t="str">
        <f t="shared" si="4"/>
        <v/>
      </c>
      <c r="N30" s="60" t="str">
        <f t="shared" si="4"/>
        <v/>
      </c>
      <c r="O30" s="60" t="str">
        <f t="shared" si="4"/>
        <v/>
      </c>
      <c r="P30" s="60" t="str">
        <f t="shared" si="4"/>
        <v/>
      </c>
      <c r="Q30" s="60" t="str">
        <f t="shared" si="4"/>
        <v/>
      </c>
      <c r="R30" s="60" t="str">
        <f t="shared" si="4"/>
        <v/>
      </c>
      <c r="S30" s="60" t="str">
        <f t="shared" si="4"/>
        <v/>
      </c>
      <c r="T30" s="60" t="str">
        <f t="shared" si="4"/>
        <v/>
      </c>
      <c r="U30" s="60" t="str">
        <f t="shared" si="4"/>
        <v/>
      </c>
      <c r="V30" s="60" t="str">
        <f t="shared" si="4"/>
        <v/>
      </c>
      <c r="W30" s="60" t="str">
        <f t="shared" si="4"/>
        <v/>
      </c>
      <c r="X30" s="60" t="str">
        <f t="shared" si="4"/>
        <v/>
      </c>
      <c r="Y30" s="60" t="str">
        <f t="shared" si="4"/>
        <v/>
      </c>
      <c r="Z30" s="60" t="str">
        <f t="shared" si="4"/>
        <v/>
      </c>
      <c r="AA30" s="60" t="str">
        <f t="shared" si="4"/>
        <v/>
      </c>
      <c r="AB30" s="60" t="str">
        <f t="shared" si="4"/>
        <v/>
      </c>
      <c r="AC30" s="60" t="str">
        <f t="shared" si="4"/>
        <v/>
      </c>
      <c r="AD30" s="60" t="str">
        <f t="shared" si="4"/>
        <v/>
      </c>
      <c r="AE30" s="60" t="str">
        <f t="shared" si="4"/>
        <v/>
      </c>
      <c r="AF30" s="60" t="str">
        <f t="shared" si="4"/>
        <v/>
      </c>
      <c r="AG30" s="60" t="str">
        <f t="shared" si="4"/>
        <v/>
      </c>
      <c r="AH30" s="65"/>
      <c r="AI30" s="61" t="str">
        <f>IF(SUM(D28:AH28)&lt;=0,"",(SUMPRODUCT(ROUND(ROUND(($D$28:AH28)/100,0)*$AB$5/1000,2))))</f>
        <v/>
      </c>
      <c r="AL30" s="77">
        <f>SUM(D30:AG30)</f>
        <v>0</v>
      </c>
    </row>
    <row r="31" spans="1:38" ht="12.4" customHeight="1" thickBot="1" x14ac:dyDescent="0.2">
      <c r="A31" s="5"/>
      <c r="B31" s="28" t="s">
        <v>5</v>
      </c>
      <c r="C31" s="29" t="s">
        <v>2</v>
      </c>
      <c r="D31" s="62" t="str">
        <f>IF(D28&lt;=0,"",($AL$14+$AL$18+$AL$22+$AL$26+SUMPRODUCT(ROUND(ROUND(($D$28:D28)/100,0)*$AB$5/1000,2))))</f>
        <v/>
      </c>
      <c r="E31" s="62" t="str">
        <f>IF(E28&lt;=0,"",($AL$14+$AL$18+$AL$22+$AL$26+SUMPRODUCT(ROUND(ROUND(($D$28:E28)/100,0)*$AB$5/1000,2))))</f>
        <v/>
      </c>
      <c r="F31" s="62" t="str">
        <f>IF(F28&lt;=0,"",($AL$14+$AL$18+$AL$22+$AL$26+SUMPRODUCT(ROUND(ROUND(($D$28:F28)/100,0)*$AB$5/1000,2))))</f>
        <v/>
      </c>
      <c r="G31" s="62" t="str">
        <f>IF(G28&lt;=0,"",($AL$14+$AL$18+$AL$22+$AL$26+SUMPRODUCT(ROUND(ROUND(($D$28:G28)/100,0)*$AB$5/1000,2))))</f>
        <v/>
      </c>
      <c r="H31" s="62" t="str">
        <f>IF(H28&lt;=0,"",($AL$14+$AL$18+$AL$22+$AL$26+SUMPRODUCT(ROUND(ROUND(($D$28:H28)/100,0)*$AB$5/1000,2))))</f>
        <v/>
      </c>
      <c r="I31" s="62" t="str">
        <f>IF(I28&lt;=0,"",($AL$14+$AL$18+$AL$22+$AL$26+SUMPRODUCT(ROUND(ROUND(($D$28:I28)/100,0)*$AB$5/1000,2))))</f>
        <v/>
      </c>
      <c r="J31" s="62" t="str">
        <f>IF(J28&lt;=0,"",($AL$14+$AL$18+$AL$22+$AL$26+SUMPRODUCT(ROUND(ROUND(($D$28:J28)/100,0)*$AB$5/1000,2))))</f>
        <v/>
      </c>
      <c r="K31" s="62" t="str">
        <f>IF(K28&lt;=0,"",($AL$14+$AL$18+$AL$22+$AL$26+SUMPRODUCT(ROUND(ROUND(($D$28:K28)/100,0)*$AB$5/1000,2))))</f>
        <v/>
      </c>
      <c r="L31" s="62" t="str">
        <f>IF(L28&lt;=0,"",($AL$14+$AL$18+$AL$22+$AL$26+SUMPRODUCT(ROUND(ROUND(($D$28:L28)/100,0)*$AB$5/1000,2))))</f>
        <v/>
      </c>
      <c r="M31" s="62" t="str">
        <f>IF(M28&lt;=0,"",($AL$14+$AL$18+$AL$22+$AL$26+SUMPRODUCT(ROUND(ROUND(($D$28:M28)/100,0)*$AB$5/1000,2))))</f>
        <v/>
      </c>
      <c r="N31" s="62" t="str">
        <f>IF(N28&lt;=0,"",($AL$14+$AL$18+$AL$22+$AL$26+SUMPRODUCT(ROUND(ROUND(($D$28:N28)/100,0)*$AB$5/1000,2))))</f>
        <v/>
      </c>
      <c r="O31" s="62" t="str">
        <f>IF(O28&lt;=0,"",($AL$14+$AL$18+$AL$22+$AL$26+SUMPRODUCT(ROUND(ROUND(($D$28:O28)/100,0)*$AB$5/1000,2))))</f>
        <v/>
      </c>
      <c r="P31" s="62" t="str">
        <f>IF(P28&lt;=0,"",($AL$14+$AL$18+$AL$22+$AL$26+SUMPRODUCT(ROUND(ROUND(($D$28:P28)/100,0)*$AB$5/1000,2))))</f>
        <v/>
      </c>
      <c r="Q31" s="62" t="str">
        <f>IF(Q28&lt;=0,"",($AL$14+$AL$18+$AL$22+$AL$26+SUMPRODUCT(ROUND(ROUND(($D$28:Q28)/100,0)*$AB$5/1000,2))))</f>
        <v/>
      </c>
      <c r="R31" s="62" t="str">
        <f>IF(R28&lt;=0,"",($AL$14+$AL$18+$AL$22+$AL$26+SUMPRODUCT(ROUND(ROUND(($D$28:R28)/100,0)*$AB$5/1000,2))))</f>
        <v/>
      </c>
      <c r="S31" s="62" t="str">
        <f>IF(S28&lt;=0,"",($AL$14+$AL$18+$AL$22+$AL$26+SUMPRODUCT(ROUND(ROUND(($D$28:S28)/100,0)*$AB$5/1000,2))))</f>
        <v/>
      </c>
      <c r="T31" s="62" t="str">
        <f>IF(T28&lt;=0,"",($AL$14+$AL$18+$AL$22+$AL$26+SUMPRODUCT(ROUND(ROUND(($D$28:T28)/100,0)*$AB$5/1000,2))))</f>
        <v/>
      </c>
      <c r="U31" s="62" t="str">
        <f>IF(U28&lt;=0,"",($AL$14+$AL$18+$AL$22+$AL$26+SUMPRODUCT(ROUND(ROUND(($D$28:U28)/100,0)*$AB$5/1000,2))))</f>
        <v/>
      </c>
      <c r="V31" s="62" t="str">
        <f>IF(V28&lt;=0,"",($AL$14+$AL$18+$AL$22+$AL$26+SUMPRODUCT(ROUND(ROUND(($D$28:V28)/100,0)*$AB$5/1000,2))))</f>
        <v/>
      </c>
      <c r="W31" s="62" t="str">
        <f>IF(W28&lt;=0,"",($AL$14+$AL$18+$AL$22+$AL$26+SUMPRODUCT(ROUND(ROUND(($D$28:W28)/100,0)*$AB$5/1000,2))))</f>
        <v/>
      </c>
      <c r="X31" s="62" t="str">
        <f>IF(X28&lt;=0,"",($AL$14+$AL$18+$AL$22+$AL$26+SUMPRODUCT(ROUND(ROUND(($D$28:X28)/100,0)*$AB$5/1000,2))))</f>
        <v/>
      </c>
      <c r="Y31" s="62" t="str">
        <f>IF(Y28&lt;=0,"",($AL$14+$AL$18+$AL$22+$AL$26+SUMPRODUCT(ROUND(ROUND(($D$28:Y28)/100,0)*$AB$5/1000,2))))</f>
        <v/>
      </c>
      <c r="Z31" s="62" t="str">
        <f>IF(Z28&lt;=0,"",($AL$14+$AL$18+$AL$22+$AL$26+SUMPRODUCT(ROUND(ROUND(($D$28:Z28)/100,0)*$AB$5/1000,2))))</f>
        <v/>
      </c>
      <c r="AA31" s="62" t="str">
        <f>IF(AA28&lt;=0,"",($AL$14+$AL$18+$AL$22+$AL$26+SUMPRODUCT(ROUND(ROUND(($D$28:AA28)/100,0)*$AB$5/1000,2))))</f>
        <v/>
      </c>
      <c r="AB31" s="62" t="str">
        <f>IF(AB28&lt;=0,"",($AL$14+$AL$18+$AL$22+$AL$26+SUMPRODUCT(ROUND(ROUND(($D$28:AB28)/100,0)*$AB$5/1000,2))))</f>
        <v/>
      </c>
      <c r="AC31" s="62" t="str">
        <f>IF(AC28&lt;=0,"",($AL$14+$AL$18+$AL$22+$AL$26+SUMPRODUCT(ROUND(ROUND(($D$28:AC28)/100,0)*$AB$5/1000,2))))</f>
        <v/>
      </c>
      <c r="AD31" s="62" t="str">
        <f>IF(AD28&lt;=0,"",($AL$14+$AL$18+$AL$22+$AL$26+SUMPRODUCT(ROUND(ROUND(($D$28:AD28)/100,0)*$AB$5/1000,2))))</f>
        <v/>
      </c>
      <c r="AE31" s="62" t="str">
        <f>IF(AE28&lt;=0,"",($AL$14+$AL$18+$AL$22+$AL$26+SUMPRODUCT(ROUND(ROUND(($D$28:AE28)/100,0)*$AB$5/1000,2))))</f>
        <v/>
      </c>
      <c r="AF31" s="62" t="str">
        <f>IF(AF28&lt;=0,"",($AL$14+$AL$18+$AL$22+$AL$26+SUMPRODUCT(ROUND(ROUND(($D$28:AF28)/100,0)*$AB$5/1000,2))))</f>
        <v/>
      </c>
      <c r="AG31" s="62" t="str">
        <f>IF(AG28&lt;=0,"",($AL$14+$AL$18+$AL$22+$AL$26+SUMPRODUCT(ROUND(ROUND(($D$28:AG28)/100,0)*$AB$5/1000,2))))</f>
        <v/>
      </c>
      <c r="AH31" s="66"/>
      <c r="AI31" s="64"/>
    </row>
    <row r="32" spans="1:38" ht="12.4" customHeight="1" x14ac:dyDescent="0.15">
      <c r="A32" s="6"/>
      <c r="B32" s="33" t="s">
        <v>0</v>
      </c>
      <c r="C32" s="34" t="s"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81"/>
      <c r="AI32" s="52"/>
    </row>
    <row r="33" spans="1:38" ht="12.4" customHeight="1" x14ac:dyDescent="0.15">
      <c r="A33" s="4">
        <v>12</v>
      </c>
      <c r="B33" s="18" t="s">
        <v>1</v>
      </c>
      <c r="C33" s="22" t="s">
        <v>2</v>
      </c>
      <c r="D33" s="53" t="str">
        <f>IF(D32&lt;=0,"",($AK$13+$AK$17+$AK$21+$AK$25+$AK$29+SUMPRODUCT(ROUND(($D$32:D32)/100,0)*100)))</f>
        <v/>
      </c>
      <c r="E33" s="53" t="str">
        <f>IF(E32&lt;=0,"",($AK$13+$AK$17+$AK$21+$AK$25+$AK$29+SUMPRODUCT(ROUND(($D$32:E32)/100,0)*100)))</f>
        <v/>
      </c>
      <c r="F33" s="53" t="str">
        <f>IF(F32&lt;=0,"",($AK$13+$AK$17+$AK$21+$AK$25+$AK$29+SUMPRODUCT(ROUND(($D$32:F32)/100,0)*100)))</f>
        <v/>
      </c>
      <c r="G33" s="53" t="str">
        <f>IF(G32&lt;=0,"",($AK$13+$AK$17+$AK$21+$AK$25+$AK$29+SUMPRODUCT(ROUND(($D$32:G32)/100,0)*100)))</f>
        <v/>
      </c>
      <c r="H33" s="53" t="str">
        <f>IF(H32&lt;=0,"",($AK$13+$AK$17+$AK$21+$AK$25+$AK$29+SUMPRODUCT(ROUND(($D$32:H32)/100,0)*100)))</f>
        <v/>
      </c>
      <c r="I33" s="53" t="str">
        <f>IF(I32&lt;=0,"",($AK$13+$AK$17+$AK$21+$AK$25+$AK$29+SUMPRODUCT(ROUND(($D$32:I32)/100,0)*100)))</f>
        <v/>
      </c>
      <c r="J33" s="53" t="str">
        <f>IF(J32&lt;=0,"",($AK$13+$AK$17+$AK$21+$AK$25+$AK$29+SUMPRODUCT(ROUND(($D$32:J32)/100,0)*100)))</f>
        <v/>
      </c>
      <c r="K33" s="53" t="str">
        <f>IF(K32&lt;=0,"",($AK$13+$AK$17+$AK$21+$AK$25+$AK$29+SUMPRODUCT(ROUND(($D$32:K32)/100,0)*100)))</f>
        <v/>
      </c>
      <c r="L33" s="53" t="str">
        <f>IF(L32&lt;=0,"",($AK$13+$AK$17+$AK$21+$AK$25+$AK$29+SUMPRODUCT(ROUND(($D$32:L32)/100,0)*100)))</f>
        <v/>
      </c>
      <c r="M33" s="53" t="str">
        <f>IF(M32&lt;=0,"",($AK$13+$AK$17+$AK$21+$AK$25+$AK$29+SUMPRODUCT(ROUND(($D$32:M32)/100,0)*100)))</f>
        <v/>
      </c>
      <c r="N33" s="53" t="str">
        <f>IF(N32&lt;=0,"",($AK$13+$AK$17+$AK$21+$AK$25+$AK$29+SUMPRODUCT(ROUND(($D$32:N32)/100,0)*100)))</f>
        <v/>
      </c>
      <c r="O33" s="53" t="str">
        <f>IF(O32&lt;=0,"",($AK$13+$AK$17+$AK$21+$AK$25+$AK$29+SUMPRODUCT(ROUND(($D$32:O32)/100,0)*100)))</f>
        <v/>
      </c>
      <c r="P33" s="53" t="str">
        <f>IF(P32&lt;=0,"",($AK$13+$AK$17+$AK$21+$AK$25+$AK$29+SUMPRODUCT(ROUND(($D$32:P32)/100,0)*100)))</f>
        <v/>
      </c>
      <c r="Q33" s="53" t="str">
        <f>IF(Q32&lt;=0,"",($AK$13+$AK$17+$AK$21+$AK$25+$AK$29+SUMPRODUCT(ROUND(($D$32:Q32)/100,0)*100)))</f>
        <v/>
      </c>
      <c r="R33" s="53" t="str">
        <f>IF(R32&lt;=0,"",($AK$13+$AK$17+$AK$21+$AK$25+$AK$29+SUMPRODUCT(ROUND(($D$32:R32)/100,0)*100)))</f>
        <v/>
      </c>
      <c r="S33" s="53" t="str">
        <f>IF(S32&lt;=0,"",($AK$13+$AK$17+$AK$21+$AK$25+$AK$29+SUMPRODUCT(ROUND(($D$32:S32)/100,0)*100)))</f>
        <v/>
      </c>
      <c r="T33" s="53" t="str">
        <f>IF(T32&lt;=0,"",($AK$13+$AK$17+$AK$21+$AK$25+$AK$29+SUMPRODUCT(ROUND(($D$32:T32)/100,0)*100)))</f>
        <v/>
      </c>
      <c r="U33" s="53" t="str">
        <f>IF(U32&lt;=0,"",($AK$13+$AK$17+$AK$21+$AK$25+$AK$29+SUMPRODUCT(ROUND(($D$32:U32)/100,0)*100)))</f>
        <v/>
      </c>
      <c r="V33" s="53" t="str">
        <f>IF(V32&lt;=0,"",($AK$13+$AK$17+$AK$21+$AK$25+$AK$29+SUMPRODUCT(ROUND(($D$32:V32)/100,0)*100)))</f>
        <v/>
      </c>
      <c r="W33" s="53" t="str">
        <f>IF(W32&lt;=0,"",($AK$13+$AK$17+$AK$21+$AK$25+$AK$29+SUMPRODUCT(ROUND(($D$32:W32)/100,0)*100)))</f>
        <v/>
      </c>
      <c r="X33" s="53" t="str">
        <f>IF(X32&lt;=0,"",($AK$13+$AK$17+$AK$21+$AK$25+$AK$29+SUMPRODUCT(ROUND(($D$32:X32)/100,0)*100)))</f>
        <v/>
      </c>
      <c r="Y33" s="53" t="str">
        <f>IF(Y32&lt;=0,"",($AK$13+$AK$17+$AK$21+$AK$25+$AK$29+SUMPRODUCT(ROUND(($D$32:Y32)/100,0)*100)))</f>
        <v/>
      </c>
      <c r="Z33" s="53" t="str">
        <f>IF(Z32&lt;=0,"",($AK$13+$AK$17+$AK$21+$AK$25+$AK$29+SUMPRODUCT(ROUND(($D$32:Z32)/100,0)*100)))</f>
        <v/>
      </c>
      <c r="AA33" s="53" t="str">
        <f>IF(AA32&lt;=0,"",($AK$13+$AK$17+$AK$21+$AK$25+$AK$29+SUMPRODUCT(ROUND(($D$32:AA32)/100,0)*100)))</f>
        <v/>
      </c>
      <c r="AB33" s="53" t="str">
        <f>IF(AB32&lt;=0,"",($AK$13+$AK$17+$AK$21+$AK$25+$AK$29+SUMPRODUCT(ROUND(($D$32:AB32)/100,0)*100)))</f>
        <v/>
      </c>
      <c r="AC33" s="53" t="str">
        <f>IF(AC32&lt;=0,"",($AK$13+$AK$17+$AK$21+$AK$25+$AK$29+SUMPRODUCT(ROUND(($D$32:AC32)/100,0)*100)))</f>
        <v/>
      </c>
      <c r="AD33" s="53" t="str">
        <f>IF(AD32&lt;=0,"",($AK$13+$AK$17+$AK$21+$AK$25+$AK$29+SUMPRODUCT(ROUND(($D$32:AD32)/100,0)*100)))</f>
        <v/>
      </c>
      <c r="AE33" s="53" t="str">
        <f>IF(AE32&lt;=0,"",($AK$13+$AK$17+$AK$21+$AK$25+$AK$29+SUMPRODUCT(ROUND(($D$32:AE32)/100,0)*100)))</f>
        <v/>
      </c>
      <c r="AF33" s="53" t="str">
        <f>IF(AF32&lt;=0,"",($AK$13+$AK$17+$AK$21+$AK$25+$AK$29+SUMPRODUCT(ROUND(($D$32:AF32)/100,0)*100)))</f>
        <v/>
      </c>
      <c r="AG33" s="53" t="str">
        <f>IF(AG32&lt;=0,"",($AK$13+$AK$17+$AK$21+$AK$25+$AK$29+SUMPRODUCT(ROUND(($D$32:AG32)/100,0)*100)))</f>
        <v/>
      </c>
      <c r="AH33" s="57" t="str">
        <f>IF(AH32&lt;=0,"",($AK$13+$AK$17+$AK$21+$AK$25+$AK$29+SUMPRODUCT(ROUND(($D$32:AH32)/100,0)*100)))</f>
        <v/>
      </c>
      <c r="AI33" s="54" t="str">
        <f>IF(SUM(D32:AI32)&lt;=0,"",(SUMPRODUCT(ROUND(($D$32:AI32)/100,0)*100)))</f>
        <v/>
      </c>
      <c r="AK33">
        <f>SUMPRODUCT(ROUND((D32:AH32)/100,0)*100)</f>
        <v>0</v>
      </c>
    </row>
    <row r="34" spans="1:38" ht="12.4" customHeight="1" x14ac:dyDescent="0.15">
      <c r="A34" s="4"/>
      <c r="B34" s="26" t="s">
        <v>4</v>
      </c>
      <c r="C34" s="22" t="s">
        <v>13</v>
      </c>
      <c r="D34" s="60" t="str">
        <f>IF(D32&lt;=0,"",(ROUND(ROUND(D32/100,0)*$AB$5/1000,2)))</f>
        <v/>
      </c>
      <c r="E34" s="60" t="str">
        <f t="shared" ref="E34:AH34" si="5">IF(E32&lt;=0,"",(ROUND(ROUND(E32/100,0)*$AB$5/1000,2)))</f>
        <v/>
      </c>
      <c r="F34" s="60" t="str">
        <f t="shared" si="5"/>
        <v/>
      </c>
      <c r="G34" s="60" t="str">
        <f t="shared" si="5"/>
        <v/>
      </c>
      <c r="H34" s="60" t="str">
        <f t="shared" si="5"/>
        <v/>
      </c>
      <c r="I34" s="60" t="str">
        <f t="shared" si="5"/>
        <v/>
      </c>
      <c r="J34" s="60" t="str">
        <f t="shared" si="5"/>
        <v/>
      </c>
      <c r="K34" s="60" t="str">
        <f t="shared" si="5"/>
        <v/>
      </c>
      <c r="L34" s="60" t="str">
        <f t="shared" si="5"/>
        <v/>
      </c>
      <c r="M34" s="60" t="str">
        <f t="shared" si="5"/>
        <v/>
      </c>
      <c r="N34" s="60" t="str">
        <f t="shared" si="5"/>
        <v/>
      </c>
      <c r="O34" s="60" t="str">
        <f t="shared" si="5"/>
        <v/>
      </c>
      <c r="P34" s="60" t="str">
        <f t="shared" si="5"/>
        <v/>
      </c>
      <c r="Q34" s="60" t="str">
        <f t="shared" si="5"/>
        <v/>
      </c>
      <c r="R34" s="60" t="str">
        <f t="shared" si="5"/>
        <v/>
      </c>
      <c r="S34" s="60" t="str">
        <f t="shared" si="5"/>
        <v/>
      </c>
      <c r="T34" s="60" t="str">
        <f t="shared" si="5"/>
        <v/>
      </c>
      <c r="U34" s="60" t="str">
        <f t="shared" si="5"/>
        <v/>
      </c>
      <c r="V34" s="60" t="str">
        <f t="shared" si="5"/>
        <v/>
      </c>
      <c r="W34" s="60" t="str">
        <f t="shared" si="5"/>
        <v/>
      </c>
      <c r="X34" s="60" t="str">
        <f t="shared" si="5"/>
        <v/>
      </c>
      <c r="Y34" s="60" t="str">
        <f t="shared" si="5"/>
        <v/>
      </c>
      <c r="Z34" s="60" t="str">
        <f t="shared" si="5"/>
        <v/>
      </c>
      <c r="AA34" s="60" t="str">
        <f t="shared" si="5"/>
        <v/>
      </c>
      <c r="AB34" s="60" t="str">
        <f t="shared" si="5"/>
        <v/>
      </c>
      <c r="AC34" s="60" t="str">
        <f t="shared" si="5"/>
        <v/>
      </c>
      <c r="AD34" s="60" t="str">
        <f t="shared" si="5"/>
        <v/>
      </c>
      <c r="AE34" s="60" t="str">
        <f t="shared" si="5"/>
        <v/>
      </c>
      <c r="AF34" s="60" t="str">
        <f t="shared" si="5"/>
        <v/>
      </c>
      <c r="AG34" s="60" t="str">
        <f t="shared" si="5"/>
        <v/>
      </c>
      <c r="AH34" s="67" t="str">
        <f t="shared" si="5"/>
        <v/>
      </c>
      <c r="AI34" s="61" t="str">
        <f>IF(SUM(D32:AH32)&lt;=0,"",(SUMPRODUCT(ROUND(ROUND(($D$32:AH32)/100,0)*$AB$5/1000,2))))</f>
        <v/>
      </c>
      <c r="AL34" s="77">
        <f>SUM(D34:AH34)</f>
        <v>0</v>
      </c>
    </row>
    <row r="35" spans="1:38" ht="12.4" customHeight="1" thickBot="1" x14ac:dyDescent="0.2">
      <c r="A35" s="5"/>
      <c r="B35" s="28" t="s">
        <v>5</v>
      </c>
      <c r="C35" s="29" t="s">
        <v>2</v>
      </c>
      <c r="D35" s="62" t="str">
        <f>IF(D32&lt;=0,"",($AL$14+$AL$18+$AL$22+$AL$26+$AL$30+SUMPRODUCT(ROUND(ROUND(($D$32:D32)/100,0)*$AB$5/1000,2))))</f>
        <v/>
      </c>
      <c r="E35" s="62" t="str">
        <f>IF(E32&lt;=0,"",($AL$14+$AL$18+$AL$22+$AL$26+$AL$30+SUMPRODUCT(ROUND(ROUND(($D$32:E32)/100,0)*$AB$5/1000,2))))</f>
        <v/>
      </c>
      <c r="F35" s="62" t="str">
        <f>IF(F32&lt;=0,"",($AL$14+$AL$18+$AL$22+$AL$26+$AL$30+SUMPRODUCT(ROUND(ROUND(($D$32:F32)/100,0)*$AB$5/1000,2))))</f>
        <v/>
      </c>
      <c r="G35" s="62" t="str">
        <f>IF(G32&lt;=0,"",($AL$14+$AL$18+$AL$22+$AL$26+$AL$30+SUMPRODUCT(ROUND(ROUND(($D$32:G32)/100,0)*$AB$5/1000,2))))</f>
        <v/>
      </c>
      <c r="H35" s="62" t="str">
        <f>IF(H32&lt;=0,"",($AL$14+$AL$18+$AL$22+$AL$26+$AL$30+SUMPRODUCT(ROUND(ROUND(($D$32:H32)/100,0)*$AB$5/1000,2))))</f>
        <v/>
      </c>
      <c r="I35" s="62" t="str">
        <f>IF(I32&lt;=0,"",($AL$14+$AL$18+$AL$22+$AL$26+$AL$30+SUMPRODUCT(ROUND(ROUND(($D$32:I32)/100,0)*$AB$5/1000,2))))</f>
        <v/>
      </c>
      <c r="J35" s="62" t="str">
        <f>IF(J32&lt;=0,"",($AL$14+$AL$18+$AL$22+$AL$26+$AL$30+SUMPRODUCT(ROUND(ROUND(($D$32:J32)/100,0)*$AB$5/1000,2))))</f>
        <v/>
      </c>
      <c r="K35" s="62" t="str">
        <f>IF(K32&lt;=0,"",($AL$14+$AL$18+$AL$22+$AL$26+$AL$30+SUMPRODUCT(ROUND(ROUND(($D$32:K32)/100,0)*$AB$5/1000,2))))</f>
        <v/>
      </c>
      <c r="L35" s="62" t="str">
        <f>IF(L32&lt;=0,"",($AL$14+$AL$18+$AL$22+$AL$26+$AL$30+SUMPRODUCT(ROUND(ROUND(($D$32:L32)/100,0)*$AB$5/1000,2))))</f>
        <v/>
      </c>
      <c r="M35" s="62" t="str">
        <f>IF(M32&lt;=0,"",($AL$14+$AL$18+$AL$22+$AL$26+$AL$30+SUMPRODUCT(ROUND(ROUND(($D$32:M32)/100,0)*$AB$5/1000,2))))</f>
        <v/>
      </c>
      <c r="N35" s="62" t="str">
        <f>IF(N32&lt;=0,"",($AL$14+$AL$18+$AL$22+$AL$26+$AL$30+SUMPRODUCT(ROUND(ROUND(($D$32:N32)/100,0)*$AB$5/1000,2))))</f>
        <v/>
      </c>
      <c r="O35" s="62" t="str">
        <f>IF(O32&lt;=0,"",($AL$14+$AL$18+$AL$22+$AL$26+$AL$30+SUMPRODUCT(ROUND(ROUND(($D$32:O32)/100,0)*$AB$5/1000,2))))</f>
        <v/>
      </c>
      <c r="P35" s="62" t="str">
        <f>IF(P32&lt;=0,"",($AL$14+$AL$18+$AL$22+$AL$26+$AL$30+SUMPRODUCT(ROUND(ROUND(($D$32:P32)/100,0)*$AB$5/1000,2))))</f>
        <v/>
      </c>
      <c r="Q35" s="62" t="str">
        <f>IF(Q32&lt;=0,"",($AL$14+$AL$18+$AL$22+$AL$26+$AL$30+SUMPRODUCT(ROUND(ROUND(($D$32:Q32)/100,0)*$AB$5/1000,2))))</f>
        <v/>
      </c>
      <c r="R35" s="62" t="str">
        <f>IF(R32&lt;=0,"",($AL$14+$AL$18+$AL$22+$AL$26+$AL$30+SUMPRODUCT(ROUND(ROUND(($D$32:R32)/100,0)*$AB$5/1000,2))))</f>
        <v/>
      </c>
      <c r="S35" s="62" t="str">
        <f>IF(S32&lt;=0,"",($AL$14+$AL$18+$AL$22+$AL$26+$AL$30+SUMPRODUCT(ROUND(ROUND(($D$32:S32)/100,0)*$AB$5/1000,2))))</f>
        <v/>
      </c>
      <c r="T35" s="62" t="str">
        <f>IF(T32&lt;=0,"",($AL$14+$AL$18+$AL$22+$AL$26+$AL$30+SUMPRODUCT(ROUND(ROUND(($D$32:T32)/100,0)*$AB$5/1000,2))))</f>
        <v/>
      </c>
      <c r="U35" s="62" t="str">
        <f>IF(U32&lt;=0,"",($AL$14+$AL$18+$AL$22+$AL$26+$AL$30+SUMPRODUCT(ROUND(ROUND(($D$32:U32)/100,0)*$AB$5/1000,2))))</f>
        <v/>
      </c>
      <c r="V35" s="62" t="str">
        <f>IF(V32&lt;=0,"",($AL$14+$AL$18+$AL$22+$AL$26+$AL$30+SUMPRODUCT(ROUND(ROUND(($D$32:V32)/100,0)*$AB$5/1000,2))))</f>
        <v/>
      </c>
      <c r="W35" s="62" t="str">
        <f>IF(W32&lt;=0,"",($AL$14+$AL$18+$AL$22+$AL$26+$AL$30+SUMPRODUCT(ROUND(ROUND(($D$32:W32)/100,0)*$AB$5/1000,2))))</f>
        <v/>
      </c>
      <c r="X35" s="62" t="str">
        <f>IF(X32&lt;=0,"",($AL$14+$AL$18+$AL$22+$AL$26+$AL$30+SUMPRODUCT(ROUND(ROUND(($D$32:X32)/100,0)*$AB$5/1000,2))))</f>
        <v/>
      </c>
      <c r="Y35" s="62" t="str">
        <f>IF(Y32&lt;=0,"",($AL$14+$AL$18+$AL$22+$AL$26+$AL$30+SUMPRODUCT(ROUND(ROUND(($D$32:Y32)/100,0)*$AB$5/1000,2))))</f>
        <v/>
      </c>
      <c r="Z35" s="62" t="str">
        <f>IF(Z32&lt;=0,"",($AL$14+$AL$18+$AL$22+$AL$26+$AL$30+SUMPRODUCT(ROUND(ROUND(($D$32:Z32)/100,0)*$AB$5/1000,2))))</f>
        <v/>
      </c>
      <c r="AA35" s="62" t="str">
        <f>IF(AA32&lt;=0,"",($AL$14+$AL$18+$AL$22+$AL$26+$AL$30+SUMPRODUCT(ROUND(ROUND(($D$32:AA32)/100,0)*$AB$5/1000,2))))</f>
        <v/>
      </c>
      <c r="AB35" s="62" t="str">
        <f>IF(AB32&lt;=0,"",($AL$14+$AL$18+$AL$22+$AL$26+$AL$30+SUMPRODUCT(ROUND(ROUND(($D$32:AB32)/100,0)*$AB$5/1000,2))))</f>
        <v/>
      </c>
      <c r="AC35" s="62" t="str">
        <f>IF(AC32&lt;=0,"",($AL$14+$AL$18+$AL$22+$AL$26+$AL$30+SUMPRODUCT(ROUND(ROUND(($D$32:AC32)/100,0)*$AB$5/1000,2))))</f>
        <v/>
      </c>
      <c r="AD35" s="62" t="str">
        <f>IF(AD32&lt;=0,"",($AL$14+$AL$18+$AL$22+$AL$26+$AL$30+SUMPRODUCT(ROUND(ROUND(($D$32:AD32)/100,0)*$AB$5/1000,2))))</f>
        <v/>
      </c>
      <c r="AE35" s="62" t="str">
        <f>IF(AE32&lt;=0,"",($AL$14+$AL$18+$AL$22+$AL$26+$AL$30+SUMPRODUCT(ROUND(ROUND(($D$32:AE32)/100,0)*$AB$5/1000,2))))</f>
        <v/>
      </c>
      <c r="AF35" s="62" t="str">
        <f>IF(AF32&lt;=0,"",($AL$14+$AL$18+$AL$22+$AL$26+$AL$30+SUMPRODUCT(ROUND(ROUND(($D$32:AF32)/100,0)*$AB$5/1000,2))))</f>
        <v/>
      </c>
      <c r="AG35" s="62" t="str">
        <f>IF(AG32&lt;=0,"",($AL$14+$AL$18+$AL$22+$AL$26+$AL$30+SUMPRODUCT(ROUND(ROUND(($D$32:AG32)/100,0)*$AB$5/1000,2))))</f>
        <v/>
      </c>
      <c r="AH35" s="68" t="str">
        <f>IF(AH32&lt;=0,"",($AL$14+$AL$18+$AL$22+$AL$26+$AL$30+SUMPRODUCT(ROUND(ROUND(($D$32:AH32)/100,0)*$AB$5/1000,2))))</f>
        <v/>
      </c>
      <c r="AI35" s="64"/>
    </row>
    <row r="36" spans="1:38" ht="12.4" customHeight="1" x14ac:dyDescent="0.15">
      <c r="A36" s="6"/>
      <c r="B36" s="33" t="s">
        <v>0</v>
      </c>
      <c r="C36" s="34" t="s"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0"/>
      <c r="AI36" s="52"/>
    </row>
    <row r="37" spans="1:38" ht="12.4" customHeight="1" x14ac:dyDescent="0.15">
      <c r="A37" s="4">
        <v>1</v>
      </c>
      <c r="B37" s="18" t="s">
        <v>1</v>
      </c>
      <c r="C37" s="22" t="s">
        <v>2</v>
      </c>
      <c r="D37" s="53" t="str">
        <f>IF(D36&lt;=0,"",($AK$13+$AK$17+$AK$21+$AK$25+$AK$29+$AK$33+SUMPRODUCT(ROUND(($D$36:D36)/100,0)*100)))</f>
        <v/>
      </c>
      <c r="E37" s="53" t="str">
        <f>IF(E36&lt;=0,"",($AK$13+$AK$17+$AK$21+$AK$25+$AK$29+$AK$33+SUMPRODUCT(ROUND(($D$36:E36)/100,0)*100)))</f>
        <v/>
      </c>
      <c r="F37" s="53" t="str">
        <f>IF(F36&lt;=0,"",($AK$13+$AK$17+$AK$21+$AK$25+$AK$29+$AK$33+SUMPRODUCT(ROUND(($D$36:F36)/100,0)*100)))</f>
        <v/>
      </c>
      <c r="G37" s="53" t="str">
        <f>IF(G36&lt;=0,"",($AK$13+$AK$17+$AK$21+$AK$25+$AK$29+$AK$33+SUMPRODUCT(ROUND(($D$36:G36)/100,0)*100)))</f>
        <v/>
      </c>
      <c r="H37" s="53" t="str">
        <f>IF(H36&lt;=0,"",($AK$13+$AK$17+$AK$21+$AK$25+$AK$29+$AK$33+SUMPRODUCT(ROUND(($D$36:H36)/100,0)*100)))</f>
        <v/>
      </c>
      <c r="I37" s="53" t="str">
        <f>IF(I36&lt;=0,"",($AK$13+$AK$17+$AK$21+$AK$25+$AK$29+$AK$33+SUMPRODUCT(ROUND(($D$36:I36)/100,0)*100)))</f>
        <v/>
      </c>
      <c r="J37" s="53" t="str">
        <f>IF(J36&lt;=0,"",($AK$13+$AK$17+$AK$21+$AK$25+$AK$29+$AK$33+SUMPRODUCT(ROUND(($D$36:J36)/100,0)*100)))</f>
        <v/>
      </c>
      <c r="K37" s="53" t="str">
        <f>IF(K36&lt;=0,"",($AK$13+$AK$17+$AK$21+$AK$25+$AK$29+$AK$33+SUMPRODUCT(ROUND(($D$36:K36)/100,0)*100)))</f>
        <v/>
      </c>
      <c r="L37" s="53" t="str">
        <f>IF(L36&lt;=0,"",($AK$13+$AK$17+$AK$21+$AK$25+$AK$29+$AK$33+SUMPRODUCT(ROUND(($D$36:L36)/100,0)*100)))</f>
        <v/>
      </c>
      <c r="M37" s="53" t="str">
        <f>IF(M36&lt;=0,"",($AK$13+$AK$17+$AK$21+$AK$25+$AK$29+$AK$33+SUMPRODUCT(ROUND(($D$36:M36)/100,0)*100)))</f>
        <v/>
      </c>
      <c r="N37" s="53" t="str">
        <f>IF(N36&lt;=0,"",($AK$13+$AK$17+$AK$21+$AK$25+$AK$29+$AK$33+SUMPRODUCT(ROUND(($D$36:N36)/100,0)*100)))</f>
        <v/>
      </c>
      <c r="O37" s="53" t="str">
        <f>IF(O36&lt;=0,"",($AK$13+$AK$17+$AK$21+$AK$25+$AK$29+$AK$33+SUMPRODUCT(ROUND(($D$36:O36)/100,0)*100)))</f>
        <v/>
      </c>
      <c r="P37" s="53" t="str">
        <f>IF(P36&lt;=0,"",($AK$13+$AK$17+$AK$21+$AK$25+$AK$29+$AK$33+SUMPRODUCT(ROUND(($D$36:P36)/100,0)*100)))</f>
        <v/>
      </c>
      <c r="Q37" s="53" t="str">
        <f>IF(Q36&lt;=0,"",($AK$13+$AK$17+$AK$21+$AK$25+$AK$29+$AK$33+SUMPRODUCT(ROUND(($D$36:Q36)/100,0)*100)))</f>
        <v/>
      </c>
      <c r="R37" s="53" t="str">
        <f>IF(R36&lt;=0,"",($AK$13+$AK$17+$AK$21+$AK$25+$AK$29+$AK$33+SUMPRODUCT(ROUND(($D$36:R36)/100,0)*100)))</f>
        <v/>
      </c>
      <c r="S37" s="53" t="str">
        <f>IF(S36&lt;=0,"",($AK$13+$AK$17+$AK$21+$AK$25+$AK$29+$AK$33+SUMPRODUCT(ROUND(($D$36:S36)/100,0)*100)))</f>
        <v/>
      </c>
      <c r="T37" s="53" t="str">
        <f>IF(T36&lt;=0,"",($AK$13+$AK$17+$AK$21+$AK$25+$AK$29+$AK$33+SUMPRODUCT(ROUND(($D$36:T36)/100,0)*100)))</f>
        <v/>
      </c>
      <c r="U37" s="53" t="str">
        <f>IF(U36&lt;=0,"",($AK$13+$AK$17+$AK$21+$AK$25+$AK$29+$AK$33+SUMPRODUCT(ROUND(($D$36:U36)/100,0)*100)))</f>
        <v/>
      </c>
      <c r="V37" s="53" t="str">
        <f>IF(V36&lt;=0,"",($AK$13+$AK$17+$AK$21+$AK$25+$AK$29+$AK$33+SUMPRODUCT(ROUND(($D$36:V36)/100,0)*100)))</f>
        <v/>
      </c>
      <c r="W37" s="53" t="str">
        <f>IF(W36&lt;=0,"",($AK$13+$AK$17+$AK$21+$AK$25+$AK$29+$AK$33+SUMPRODUCT(ROUND(($D$36:W36)/100,0)*100)))</f>
        <v/>
      </c>
      <c r="X37" s="53" t="str">
        <f>IF(X36&lt;=0,"",($AK$13+$AK$17+$AK$21+$AK$25+$AK$29+$AK$33+SUMPRODUCT(ROUND(($D$36:X36)/100,0)*100)))</f>
        <v/>
      </c>
      <c r="Y37" s="53" t="str">
        <f>IF(Y36&lt;=0,"",($AK$13+$AK$17+$AK$21+$AK$25+$AK$29+$AK$33+SUMPRODUCT(ROUND(($D$36:Y36)/100,0)*100)))</f>
        <v/>
      </c>
      <c r="Z37" s="53" t="str">
        <f>IF(Z36&lt;=0,"",($AK$13+$AK$17+$AK$21+$AK$25+$AK$29+$AK$33+SUMPRODUCT(ROUND(($D$36:Z36)/100,0)*100)))</f>
        <v/>
      </c>
      <c r="AA37" s="53" t="str">
        <f>IF(AA36&lt;=0,"",($AK$13+$AK$17+$AK$21+$AK$25+$AK$29+$AK$33+SUMPRODUCT(ROUND(($D$36:AA36)/100,0)*100)))</f>
        <v/>
      </c>
      <c r="AB37" s="53" t="str">
        <f>IF(AB36&lt;=0,"",($AK$13+$AK$17+$AK$21+$AK$25+$AK$29+$AK$33+SUMPRODUCT(ROUND(($D$36:AB36)/100,0)*100)))</f>
        <v/>
      </c>
      <c r="AC37" s="53" t="str">
        <f>IF(AC36&lt;=0,"",($AK$13+$AK$17+$AK$21+$AK$25+$AK$29+$AK$33+SUMPRODUCT(ROUND(($D$36:AC36)/100,0)*100)))</f>
        <v/>
      </c>
      <c r="AD37" s="53" t="str">
        <f>IF(AD36&lt;=0,"",($AK$13+$AK$17+$AK$21+$AK$25+$AK$29+$AK$33+SUMPRODUCT(ROUND(($D$36:AD36)/100,0)*100)))</f>
        <v/>
      </c>
      <c r="AE37" s="53" t="str">
        <f>IF(AE36&lt;=0,"",($AK$13+$AK$17+$AK$21+$AK$25+$AK$29+$AK$33+SUMPRODUCT(ROUND(($D$36:AE36)/100,0)*100)))</f>
        <v/>
      </c>
      <c r="AF37" s="53" t="str">
        <f>IF(AF36&lt;=0,"",($AK$13+$AK$17+$AK$21+$AK$25+$AK$29+$AK$33+SUMPRODUCT(ROUND(($D$36:AF36)/100,0)*100)))</f>
        <v/>
      </c>
      <c r="AG37" s="53" t="str">
        <f>IF(AG36&lt;=0,"",($AK$13+$AK$17+$AK$21+$AK$25+$AK$29+$AK$33+SUMPRODUCT(ROUND(($D$36:AG36)/100,0)*100)))</f>
        <v/>
      </c>
      <c r="AH37" s="53" t="str">
        <f>IF(AH36&lt;=0,"",($AK$13+$AK$17+$AK$21+$AK$25+$AK$29+$AK$33+SUMPRODUCT(ROUND(($D$36:AH36)/100,0)*100)))</f>
        <v/>
      </c>
      <c r="AI37" s="54" t="str">
        <f>IF(SUM(D36:AI36)&lt;=0,"",(SUMPRODUCT(ROUND(($D$36:AI36)/100,0)*100)))</f>
        <v/>
      </c>
      <c r="AK37">
        <f>SUMPRODUCT(ROUND((D36:AH36)/100,0)*100)</f>
        <v>0</v>
      </c>
    </row>
    <row r="38" spans="1:38" ht="12.4" customHeight="1" x14ac:dyDescent="0.15">
      <c r="A38" s="4"/>
      <c r="B38" s="26" t="s">
        <v>4</v>
      </c>
      <c r="C38" s="22" t="s">
        <v>13</v>
      </c>
      <c r="D38" s="60" t="str">
        <f>IF(D36&lt;=0,"",(ROUND(ROUND(D36/100,0)*$AB$5/1000,2)))</f>
        <v/>
      </c>
      <c r="E38" s="60" t="str">
        <f t="shared" ref="E38:AH38" si="6">IF(E36&lt;=0,"",(ROUND(ROUND(E36/100,0)*$AB$5/1000,2)))</f>
        <v/>
      </c>
      <c r="F38" s="60" t="str">
        <f t="shared" si="6"/>
        <v/>
      </c>
      <c r="G38" s="60" t="str">
        <f t="shared" si="6"/>
        <v/>
      </c>
      <c r="H38" s="60" t="str">
        <f t="shared" si="6"/>
        <v/>
      </c>
      <c r="I38" s="60" t="str">
        <f t="shared" si="6"/>
        <v/>
      </c>
      <c r="J38" s="60" t="str">
        <f t="shared" si="6"/>
        <v/>
      </c>
      <c r="K38" s="60" t="str">
        <f t="shared" si="6"/>
        <v/>
      </c>
      <c r="L38" s="60" t="str">
        <f t="shared" si="6"/>
        <v/>
      </c>
      <c r="M38" s="60" t="str">
        <f t="shared" si="6"/>
        <v/>
      </c>
      <c r="N38" s="60" t="str">
        <f t="shared" si="6"/>
        <v/>
      </c>
      <c r="O38" s="60" t="str">
        <f t="shared" si="6"/>
        <v/>
      </c>
      <c r="P38" s="60" t="str">
        <f t="shared" si="6"/>
        <v/>
      </c>
      <c r="Q38" s="60" t="str">
        <f t="shared" si="6"/>
        <v/>
      </c>
      <c r="R38" s="60" t="str">
        <f t="shared" si="6"/>
        <v/>
      </c>
      <c r="S38" s="60" t="str">
        <f t="shared" si="6"/>
        <v/>
      </c>
      <c r="T38" s="60" t="str">
        <f t="shared" si="6"/>
        <v/>
      </c>
      <c r="U38" s="60" t="str">
        <f t="shared" si="6"/>
        <v/>
      </c>
      <c r="V38" s="60" t="str">
        <f t="shared" si="6"/>
        <v/>
      </c>
      <c r="W38" s="60" t="str">
        <f t="shared" si="6"/>
        <v/>
      </c>
      <c r="X38" s="60" t="str">
        <f t="shared" si="6"/>
        <v/>
      </c>
      <c r="Y38" s="60" t="str">
        <f t="shared" si="6"/>
        <v/>
      </c>
      <c r="Z38" s="60" t="str">
        <f t="shared" si="6"/>
        <v/>
      </c>
      <c r="AA38" s="60" t="str">
        <f t="shared" si="6"/>
        <v/>
      </c>
      <c r="AB38" s="60" t="str">
        <f t="shared" si="6"/>
        <v/>
      </c>
      <c r="AC38" s="60" t="str">
        <f t="shared" si="6"/>
        <v/>
      </c>
      <c r="AD38" s="60" t="str">
        <f t="shared" si="6"/>
        <v/>
      </c>
      <c r="AE38" s="60" t="str">
        <f t="shared" si="6"/>
        <v/>
      </c>
      <c r="AF38" s="60" t="str">
        <f t="shared" si="6"/>
        <v/>
      </c>
      <c r="AG38" s="60" t="str">
        <f t="shared" si="6"/>
        <v/>
      </c>
      <c r="AH38" s="60" t="str">
        <f t="shared" si="6"/>
        <v/>
      </c>
      <c r="AI38" s="61" t="str">
        <f>IF(SUM(D36:AH36)&lt;=0,"",(SUMPRODUCT(ROUND(ROUND(($D$36:AH36)/100,0)*$AB$5/1000,2))))</f>
        <v/>
      </c>
      <c r="AL38" s="77">
        <f>SUM(D38:AH38)</f>
        <v>0</v>
      </c>
    </row>
    <row r="39" spans="1:38" ht="12.4" customHeight="1" thickBot="1" x14ac:dyDescent="0.2">
      <c r="A39" s="5"/>
      <c r="B39" s="28" t="s">
        <v>5</v>
      </c>
      <c r="C39" s="29" t="s">
        <v>2</v>
      </c>
      <c r="D39" s="62" t="str">
        <f>IF(D36&lt;=0,"",($AL$14+$AL$18+$AL$22+$AL$26+$AL$30+$AL$34+SUMPRODUCT(ROUND(ROUND(($D$36:D36)/100,0)*$AB$5/1000,2))))</f>
        <v/>
      </c>
      <c r="E39" s="62" t="str">
        <f>IF(E36&lt;=0,"",($AL$14+$AL$18+$AL$22+$AL$26+$AL$30+$AL$34+SUMPRODUCT(ROUND(ROUND(($D$36:E36)/100,0)*$AB$5/1000,2))))</f>
        <v/>
      </c>
      <c r="F39" s="62" t="str">
        <f>IF(F36&lt;=0,"",($AL$14+$AL$18+$AL$22+$AL$26+$AL$30+$AL$34+SUMPRODUCT(ROUND(ROUND(($D$36:F36)/100,0)*$AB$5/1000,2))))</f>
        <v/>
      </c>
      <c r="G39" s="62" t="str">
        <f>IF(G36&lt;=0,"",($AL$14+$AL$18+$AL$22+$AL$26+$AL$30+$AL$34+SUMPRODUCT(ROUND(ROUND(($D$36:G36)/100,0)*$AB$5/1000,2))))</f>
        <v/>
      </c>
      <c r="H39" s="62" t="str">
        <f>IF(H36&lt;=0,"",($AL$14+$AL$18+$AL$22+$AL$26+$AL$30+$AL$34+SUMPRODUCT(ROUND(ROUND(($D$36:H36)/100,0)*$AB$5/1000,2))))</f>
        <v/>
      </c>
      <c r="I39" s="62" t="str">
        <f>IF(I36&lt;=0,"",($AL$14+$AL$18+$AL$22+$AL$26+$AL$30+$AL$34+SUMPRODUCT(ROUND(ROUND(($D$36:I36)/100,0)*$AB$5/1000,2))))</f>
        <v/>
      </c>
      <c r="J39" s="62" t="str">
        <f>IF(J36&lt;=0,"",($AL$14+$AL$18+$AL$22+$AL$26+$AL$30+$AL$34+SUMPRODUCT(ROUND(ROUND(($D$36:J36)/100,0)*$AB$5/1000,2))))</f>
        <v/>
      </c>
      <c r="K39" s="62" t="str">
        <f>IF(K36&lt;=0,"",($AL$14+$AL$18+$AL$22+$AL$26+$AL$30+$AL$34+SUMPRODUCT(ROUND(ROUND(($D$36:K36)/100,0)*$AB$5/1000,2))))</f>
        <v/>
      </c>
      <c r="L39" s="62" t="str">
        <f>IF(L36&lt;=0,"",($AL$14+$AL$18+$AL$22+$AL$26+$AL$30+$AL$34+SUMPRODUCT(ROUND(ROUND(($D$36:L36)/100,0)*$AB$5/1000,2))))</f>
        <v/>
      </c>
      <c r="M39" s="62" t="str">
        <f>IF(M36&lt;=0,"",($AL$14+$AL$18+$AL$22+$AL$26+$AL$30+$AL$34+SUMPRODUCT(ROUND(ROUND(($D$36:M36)/100,0)*$AB$5/1000,2))))</f>
        <v/>
      </c>
      <c r="N39" s="62" t="str">
        <f>IF(N36&lt;=0,"",($AL$14+$AL$18+$AL$22+$AL$26+$AL$30+$AL$34+SUMPRODUCT(ROUND(ROUND(($D$36:N36)/100,0)*$AB$5/1000,2))))</f>
        <v/>
      </c>
      <c r="O39" s="62" t="str">
        <f>IF(O36&lt;=0,"",($AL$14+$AL$18+$AL$22+$AL$26+$AL$30+$AL$34+SUMPRODUCT(ROUND(ROUND(($D$36:O36)/100,0)*$AB$5/1000,2))))</f>
        <v/>
      </c>
      <c r="P39" s="62" t="str">
        <f>IF(P36&lt;=0,"",($AL$14+$AL$18+$AL$22+$AL$26+$AL$30+$AL$34+SUMPRODUCT(ROUND(ROUND(($D$36:P36)/100,0)*$AB$5/1000,2))))</f>
        <v/>
      </c>
      <c r="Q39" s="62" t="str">
        <f>IF(Q36&lt;=0,"",($AL$14+$AL$18+$AL$22+$AL$26+$AL$30+$AL$34+SUMPRODUCT(ROUND(ROUND(($D$36:Q36)/100,0)*$AB$5/1000,2))))</f>
        <v/>
      </c>
      <c r="R39" s="62" t="str">
        <f>IF(R36&lt;=0,"",($AL$14+$AL$18+$AL$22+$AL$26+$AL$30+$AL$34+SUMPRODUCT(ROUND(ROUND(($D$36:R36)/100,0)*$AB$5/1000,2))))</f>
        <v/>
      </c>
      <c r="S39" s="62" t="str">
        <f>IF(S36&lt;=0,"",($AL$14+$AL$18+$AL$22+$AL$26+$AL$30+$AL$34+SUMPRODUCT(ROUND(ROUND(($D$36:S36)/100,0)*$AB$5/1000,2))))</f>
        <v/>
      </c>
      <c r="T39" s="62" t="str">
        <f>IF(T36&lt;=0,"",($AL$14+$AL$18+$AL$22+$AL$26+$AL$30+$AL$34+SUMPRODUCT(ROUND(ROUND(($D$36:T36)/100,0)*$AB$5/1000,2))))</f>
        <v/>
      </c>
      <c r="U39" s="62" t="str">
        <f>IF(U36&lt;=0,"",($AL$14+$AL$18+$AL$22+$AL$26+$AL$30+$AL$34+SUMPRODUCT(ROUND(ROUND(($D$36:U36)/100,0)*$AB$5/1000,2))))</f>
        <v/>
      </c>
      <c r="V39" s="62" t="str">
        <f>IF(V36&lt;=0,"",($AL$14+$AL$18+$AL$22+$AL$26+$AL$30+$AL$34+SUMPRODUCT(ROUND(ROUND(($D$36:V36)/100,0)*$AB$5/1000,2))))</f>
        <v/>
      </c>
      <c r="W39" s="62" t="str">
        <f>IF(W36&lt;=0,"",($AL$14+$AL$18+$AL$22+$AL$26+$AL$30+$AL$34+SUMPRODUCT(ROUND(ROUND(($D$36:W36)/100,0)*$AB$5/1000,2))))</f>
        <v/>
      </c>
      <c r="X39" s="62" t="str">
        <f>IF(X36&lt;=0,"",($AL$14+$AL$18+$AL$22+$AL$26+$AL$30+$AL$34+SUMPRODUCT(ROUND(ROUND(($D$36:X36)/100,0)*$AB$5/1000,2))))</f>
        <v/>
      </c>
      <c r="Y39" s="62" t="str">
        <f>IF(Y36&lt;=0,"",($AL$14+$AL$18+$AL$22+$AL$26+$AL$30+$AL$34+SUMPRODUCT(ROUND(ROUND(($D$36:Y36)/100,0)*$AB$5/1000,2))))</f>
        <v/>
      </c>
      <c r="Z39" s="62" t="str">
        <f>IF(Z36&lt;=0,"",($AL$14+$AL$18+$AL$22+$AL$26+$AL$30+$AL$34+SUMPRODUCT(ROUND(ROUND(($D$36:Z36)/100,0)*$AB$5/1000,2))))</f>
        <v/>
      </c>
      <c r="AA39" s="62" t="str">
        <f>IF(AA36&lt;=0,"",($AL$14+$AL$18+$AL$22+$AL$26+$AL$30+$AL$34+SUMPRODUCT(ROUND(ROUND(($D$36:AA36)/100,0)*$AB$5/1000,2))))</f>
        <v/>
      </c>
      <c r="AB39" s="69" t="str">
        <f>IF(AB36&lt;=0,"",($AL$14+$AL$18+$AL$22+$AL$26+$AL$30+$AL$34+SUMPRODUCT(ROUND(ROUND(($D$36:AB36)/100,0)*$AB$5/1000,2))))</f>
        <v/>
      </c>
      <c r="AC39" s="69" t="str">
        <f>IF(AC36&lt;=0,"",($AL$14+$AL$18+$AL$22+$AL$26+$AL$30+$AL$34+SUMPRODUCT(ROUND(ROUND(($D$36:AC36)/100,0)*$AB$5/1000,2))))</f>
        <v/>
      </c>
      <c r="AD39" s="62" t="str">
        <f>IF(AD36&lt;=0,"",($AL$14+$AL$18+$AL$22+$AL$26+$AL$30+$AL$34+SUMPRODUCT(ROUND(ROUND(($D$36:AD36)/100,0)*$AB$5/1000,2))))</f>
        <v/>
      </c>
      <c r="AE39" s="62" t="str">
        <f>IF(AE36&lt;=0,"",($AL$14+$AL$18+$AL$22+$AL$26+$AL$30+$AL$34+SUMPRODUCT(ROUND(ROUND(($D$36:AE36)/100,0)*$AB$5/1000,2))))</f>
        <v/>
      </c>
      <c r="AF39" s="62" t="str">
        <f>IF(AF36&lt;=0,"",($AL$14+$AL$18+$AL$22+$AL$26+$AL$30+$AL$34+SUMPRODUCT(ROUND(ROUND(($D$36:AF36)/100,0)*$AB$5/1000,2))))</f>
        <v/>
      </c>
      <c r="AG39" s="62" t="str">
        <f>IF(AG36&lt;=0,"",($AL$14+$AL$18+$AL$22+$AL$26+$AL$30+$AL$34+SUMPRODUCT(ROUND(ROUND(($D$36:AG36)/100,0)*$AB$5/1000,2))))</f>
        <v/>
      </c>
      <c r="AH39" s="62" t="str">
        <f>IF(AH36&lt;=0,"",($AL$14+$AL$18+$AL$22+$AL$26+$AL$30+$AL$34+SUMPRODUCT(ROUND(ROUND(($D$36:AH36)/100,0)*$AB$5/1000,2))))</f>
        <v/>
      </c>
      <c r="AI39" s="64"/>
    </row>
    <row r="40" spans="1:38" ht="12.4" customHeight="1" x14ac:dyDescent="0.15">
      <c r="A40" s="6"/>
      <c r="B40" s="33" t="s">
        <v>0</v>
      </c>
      <c r="C40" s="34" t="s"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2"/>
      <c r="AF40" s="58"/>
      <c r="AG40" s="58"/>
      <c r="AH40" s="55"/>
      <c r="AI40" s="52"/>
    </row>
    <row r="41" spans="1:38" ht="12.4" customHeight="1" x14ac:dyDescent="0.15">
      <c r="A41" s="4">
        <v>2</v>
      </c>
      <c r="B41" s="18" t="s">
        <v>1</v>
      </c>
      <c r="C41" s="22" t="s">
        <v>2</v>
      </c>
      <c r="D41" s="53" t="str">
        <f>IF(D40&lt;=0,"",($AK$13+$AK$17+$AK$21+$AK$25+$AK$29+$AK$33+$AK$37+SUMPRODUCT(ROUND(($D$40:D40)/100,0)*100)))</f>
        <v/>
      </c>
      <c r="E41" s="53" t="str">
        <f>IF(E40&lt;=0,"",($AK$13+$AK$17+$AK$21+$AK$25+$AK$29+$AK$33+$AK$37+SUMPRODUCT(ROUND(($D$40:E40)/100,0)*100)))</f>
        <v/>
      </c>
      <c r="F41" s="53" t="str">
        <f>IF(F40&lt;=0,"",($AK$13+$AK$17+$AK$21+$AK$25+$AK$29+$AK$33+$AK$37+SUMPRODUCT(ROUND(($D$40:F40)/100,0)*100)))</f>
        <v/>
      </c>
      <c r="G41" s="53" t="str">
        <f>IF(G40&lt;=0,"",($AK$13+$AK$17+$AK$21+$AK$25+$AK$29+$AK$33+$AK$37+SUMPRODUCT(ROUND(($D$40:G40)/100,0)*100)))</f>
        <v/>
      </c>
      <c r="H41" s="53" t="str">
        <f>IF(H40&lt;=0,"",($AK$13+$AK$17+$AK$21+$AK$25+$AK$29+$AK$33+$AK$37+SUMPRODUCT(ROUND(($D$40:H40)/100,0)*100)))</f>
        <v/>
      </c>
      <c r="I41" s="53" t="str">
        <f>IF(I40&lt;=0,"",($AK$13+$AK$17+$AK$21+$AK$25+$AK$29+$AK$33+$AK$37+SUMPRODUCT(ROUND(($D$40:I40)/100,0)*100)))</f>
        <v/>
      </c>
      <c r="J41" s="53" t="str">
        <f>IF(J40&lt;=0,"",($AK$13+$AK$17+$AK$21+$AK$25+$AK$29+$AK$33+$AK$37+SUMPRODUCT(ROUND(($D$40:J40)/100,0)*100)))</f>
        <v/>
      </c>
      <c r="K41" s="53" t="str">
        <f>IF(K40&lt;=0,"",($AK$13+$AK$17+$AK$21+$AK$25+$AK$29+$AK$33+$AK$37+SUMPRODUCT(ROUND(($D$40:K40)/100,0)*100)))</f>
        <v/>
      </c>
      <c r="L41" s="53" t="str">
        <f>IF(L40&lt;=0,"",($AK$13+$AK$17+$AK$21+$AK$25+$AK$29+$AK$33+$AK$37+SUMPRODUCT(ROUND(($D$40:L40)/100,0)*100)))</f>
        <v/>
      </c>
      <c r="M41" s="53" t="str">
        <f>IF(M40&lt;=0,"",($AK$13+$AK$17+$AK$21+$AK$25+$AK$29+$AK$33+$AK$37+SUMPRODUCT(ROUND(($D$40:M40)/100,0)*100)))</f>
        <v/>
      </c>
      <c r="N41" s="53" t="str">
        <f>IF(N40&lt;=0,"",($AK$13+$AK$17+$AK$21+$AK$25+$AK$29+$AK$33+$AK$37+SUMPRODUCT(ROUND(($D$40:N40)/100,0)*100)))</f>
        <v/>
      </c>
      <c r="O41" s="53" t="str">
        <f>IF(O40&lt;=0,"",($AK$13+$AK$17+$AK$21+$AK$25+$AK$29+$AK$33+$AK$37+SUMPRODUCT(ROUND(($D$40:O40)/100,0)*100)))</f>
        <v/>
      </c>
      <c r="P41" s="53" t="str">
        <f>IF(P40&lt;=0,"",($AK$13+$AK$17+$AK$21+$AK$25+$AK$29+$AK$33+$AK$37+SUMPRODUCT(ROUND(($D$40:P40)/100,0)*100)))</f>
        <v/>
      </c>
      <c r="Q41" s="53" t="str">
        <f>IF(Q40&lt;=0,"",($AK$13+$AK$17+$AK$21+$AK$25+$AK$29+$AK$33+$AK$37+SUMPRODUCT(ROUND(($D$40:Q40)/100,0)*100)))</f>
        <v/>
      </c>
      <c r="R41" s="53" t="str">
        <f>IF(R40&lt;=0,"",($AK$13+$AK$17+$AK$21+$AK$25+$AK$29+$AK$33+$AK$37+SUMPRODUCT(ROUND(($D$40:R40)/100,0)*100)))</f>
        <v/>
      </c>
      <c r="S41" s="53" t="str">
        <f>IF(S40&lt;=0,"",($AK$13+$AK$17+$AK$21+$AK$25+$AK$29+$AK$33+$AK$37+SUMPRODUCT(ROUND(($D$40:S40)/100,0)*100)))</f>
        <v/>
      </c>
      <c r="T41" s="53" t="str">
        <f>IF(T40&lt;=0,"",($AK$13+$AK$17+$AK$21+$AK$25+$AK$29+$AK$33+$AK$37+SUMPRODUCT(ROUND(($D$40:T40)/100,0)*100)))</f>
        <v/>
      </c>
      <c r="U41" s="53" t="str">
        <f>IF(U40&lt;=0,"",($AK$13+$AK$17+$AK$21+$AK$25+$AK$29+$AK$33+$AK$37+SUMPRODUCT(ROUND(($D$40:U40)/100,0)*100)))</f>
        <v/>
      </c>
      <c r="V41" s="53" t="str">
        <f>IF(V40&lt;=0,"",($AK$13+$AK$17+$AK$21+$AK$25+$AK$29+$AK$33+$AK$37+SUMPRODUCT(ROUND(($D$40:V40)/100,0)*100)))</f>
        <v/>
      </c>
      <c r="W41" s="53" t="str">
        <f>IF(W40&lt;=0,"",($AK$13+$AK$17+$AK$21+$AK$25+$AK$29+$AK$33+$AK$37+SUMPRODUCT(ROUND(($D$40:W40)/100,0)*100)))</f>
        <v/>
      </c>
      <c r="X41" s="53" t="str">
        <f>IF(X40&lt;=0,"",($AK$13+$AK$17+$AK$21+$AK$25+$AK$29+$AK$33+$AK$37+SUMPRODUCT(ROUND(($D$40:X40)/100,0)*100)))</f>
        <v/>
      </c>
      <c r="Y41" s="53" t="str">
        <f>IF(Y40&lt;=0,"",($AK$13+$AK$17+$AK$21+$AK$25+$AK$29+$AK$33+$AK$37+SUMPRODUCT(ROUND(($D$40:Y40)/100,0)*100)))</f>
        <v/>
      </c>
      <c r="Z41" s="53" t="str">
        <f>IF(Z40&lt;=0,"",($AK$13+$AK$17+$AK$21+$AK$25+$AK$29+$AK$33+$AK$37+SUMPRODUCT(ROUND(($D$40:Z40)/100,0)*100)))</f>
        <v/>
      </c>
      <c r="AA41" s="53" t="str">
        <f>IF(AA40&lt;=0,"",($AK$13+$AK$17+$AK$21+$AK$25+$AK$29+$AK$33+$AK$37+SUMPRODUCT(ROUND(($D$40:AA40)/100,0)*100)))</f>
        <v/>
      </c>
      <c r="AB41" s="53" t="str">
        <f>IF(AB40&lt;=0,"",($AK$13+$AK$17+$AK$21+$AK$25+$AK$29+$AK$33+$AK$37+SUMPRODUCT(ROUND(($D$40:AB40)/100,0)*100)))</f>
        <v/>
      </c>
      <c r="AC41" s="53" t="str">
        <f>IF(AC40&lt;=0,"",($AK$13+$AK$17+$AK$21+$AK$25+$AK$29+$AK$33+$AK$37+SUMPRODUCT(ROUND(($D$40:AC40)/100,0)*100)))</f>
        <v/>
      </c>
      <c r="AD41" s="53" t="str">
        <f>IF(AD40&lt;=0,"",($AK$13+$AK$17+$AK$21+$AK$25+$AK$29+$AK$33+$AK$37+SUMPRODUCT(ROUND(($D$40:AD40)/100,0)*100)))</f>
        <v/>
      </c>
      <c r="AE41" s="53" t="str">
        <f>IF(AE40&lt;=0,"",($AK$13+$AK$17+$AK$21+$AK$25+$AK$29+$AK$33+$AK$37+SUMPRODUCT(ROUND(($D$40:AE40)/100,0)*100)))</f>
        <v/>
      </c>
      <c r="AF41" s="59"/>
      <c r="AG41" s="59"/>
      <c r="AH41" s="56"/>
      <c r="AI41" s="54" t="str">
        <f>IF(SUM(D40:AI40)&lt;=0,"",(SUMPRODUCT(ROUND(($D$40:AI40)/100,0)*100)))</f>
        <v/>
      </c>
      <c r="AK41">
        <f>SUMPRODUCT(ROUND((D40:AE40)/100,0)*100)</f>
        <v>0</v>
      </c>
    </row>
    <row r="42" spans="1:38" ht="12.4" customHeight="1" x14ac:dyDescent="0.15">
      <c r="A42" s="4"/>
      <c r="B42" s="26" t="s">
        <v>4</v>
      </c>
      <c r="C42" s="22" t="s">
        <v>13</v>
      </c>
      <c r="D42" s="60" t="str">
        <f>IF(D40&lt;=0,"",(ROUND(ROUND(D40/100,0)*$AB$5/1000,2)))</f>
        <v/>
      </c>
      <c r="E42" s="60" t="str">
        <f t="shared" ref="E42:AE42" si="7">IF(E40&lt;=0,"",(ROUND(ROUND(E40/100,0)*$AB$5/1000,2)))</f>
        <v/>
      </c>
      <c r="F42" s="60" t="str">
        <f t="shared" si="7"/>
        <v/>
      </c>
      <c r="G42" s="60" t="str">
        <f t="shared" si="7"/>
        <v/>
      </c>
      <c r="H42" s="60" t="str">
        <f t="shared" si="7"/>
        <v/>
      </c>
      <c r="I42" s="60" t="str">
        <f t="shared" si="7"/>
        <v/>
      </c>
      <c r="J42" s="60" t="str">
        <f t="shared" si="7"/>
        <v/>
      </c>
      <c r="K42" s="60" t="str">
        <f t="shared" si="7"/>
        <v/>
      </c>
      <c r="L42" s="60" t="str">
        <f t="shared" si="7"/>
        <v/>
      </c>
      <c r="M42" s="60" t="str">
        <f t="shared" si="7"/>
        <v/>
      </c>
      <c r="N42" s="60" t="str">
        <f t="shared" si="7"/>
        <v/>
      </c>
      <c r="O42" s="60" t="str">
        <f t="shared" si="7"/>
        <v/>
      </c>
      <c r="P42" s="60" t="str">
        <f t="shared" si="7"/>
        <v/>
      </c>
      <c r="Q42" s="60" t="str">
        <f t="shared" si="7"/>
        <v/>
      </c>
      <c r="R42" s="60" t="str">
        <f t="shared" si="7"/>
        <v/>
      </c>
      <c r="S42" s="60" t="str">
        <f t="shared" si="7"/>
        <v/>
      </c>
      <c r="T42" s="60" t="str">
        <f t="shared" si="7"/>
        <v/>
      </c>
      <c r="U42" s="60" t="str">
        <f t="shared" si="7"/>
        <v/>
      </c>
      <c r="V42" s="60" t="str">
        <f t="shared" si="7"/>
        <v/>
      </c>
      <c r="W42" s="60" t="str">
        <f t="shared" si="7"/>
        <v/>
      </c>
      <c r="X42" s="60" t="str">
        <f t="shared" si="7"/>
        <v/>
      </c>
      <c r="Y42" s="60" t="str">
        <f t="shared" si="7"/>
        <v/>
      </c>
      <c r="Z42" s="60" t="str">
        <f t="shared" si="7"/>
        <v/>
      </c>
      <c r="AA42" s="60" t="str">
        <f t="shared" si="7"/>
        <v/>
      </c>
      <c r="AB42" s="60" t="str">
        <f t="shared" si="7"/>
        <v/>
      </c>
      <c r="AC42" s="60" t="str">
        <f t="shared" si="7"/>
        <v/>
      </c>
      <c r="AD42" s="60" t="str">
        <f t="shared" si="7"/>
        <v/>
      </c>
      <c r="AE42" s="60" t="str">
        <f t="shared" si="7"/>
        <v/>
      </c>
      <c r="AF42" s="70"/>
      <c r="AG42" s="70"/>
      <c r="AH42" s="65"/>
      <c r="AI42" s="61" t="str">
        <f>IF(SUM(D40:AH40)&lt;=0,"",(SUMPRODUCT(ROUND(ROUND(($D$40:AH40)/100,0)*$AB$5/1000,2))))</f>
        <v/>
      </c>
      <c r="AL42" s="77">
        <f>SUM(D42:AE42)</f>
        <v>0</v>
      </c>
    </row>
    <row r="43" spans="1:38" ht="12.4" customHeight="1" thickBot="1" x14ac:dyDescent="0.2">
      <c r="A43" s="5"/>
      <c r="B43" s="28" t="s">
        <v>5</v>
      </c>
      <c r="C43" s="29" t="s">
        <v>2</v>
      </c>
      <c r="D43" s="62" t="str">
        <f>IF(D40&lt;=0,"",($AL$14+$AL$18+$AL$22+$AL$26+$AL$30+$AL$34+$AL$38+SUMPRODUCT(ROUND(ROUND(($D$40:D40)/100,0)*$AB$5/1000,2))))</f>
        <v/>
      </c>
      <c r="E43" s="62" t="str">
        <f>IF(E40&lt;=0,"",($AL$14+$AL$18+$AL$22+$AL$26+$AL$30+$AL$34+$AL$38+SUMPRODUCT(ROUND(ROUND(($D$40:E40)/100,0)*$AB$5/1000,2))))</f>
        <v/>
      </c>
      <c r="F43" s="62" t="str">
        <f>IF(F40&lt;=0,"",($AL$14+$AL$18+$AL$22+$AL$26+$AL$30+$AL$34+$AL$38+SUMPRODUCT(ROUND(ROUND(($D$40:F40)/100,0)*$AB$5/1000,2))))</f>
        <v/>
      </c>
      <c r="G43" s="62" t="str">
        <f>IF(G40&lt;=0,"",($AL$14+$AL$18+$AL$22+$AL$26+$AL$30+$AL$34+$AL$38+SUMPRODUCT(ROUND(ROUND(($D$40:G40)/100,0)*$AB$5/1000,2))))</f>
        <v/>
      </c>
      <c r="H43" s="62" t="str">
        <f>IF(H40&lt;=0,"",($AL$14+$AL$18+$AL$22+$AL$26+$AL$30+$AL$34+$AL$38+SUMPRODUCT(ROUND(ROUND(($D$40:H40)/100,0)*$AB$5/1000,2))))</f>
        <v/>
      </c>
      <c r="I43" s="62" t="str">
        <f>IF(I40&lt;=0,"",($AL$14+$AL$18+$AL$22+$AL$26+$AL$30+$AL$34+$AL$38+SUMPRODUCT(ROUND(ROUND(($D$40:I40)/100,0)*$AB$5/1000,2))))</f>
        <v/>
      </c>
      <c r="J43" s="62" t="str">
        <f>IF(J40&lt;=0,"",($AL$14+$AL$18+$AL$22+$AL$26+$AL$30+$AL$34+$AL$38+SUMPRODUCT(ROUND(ROUND(($D$40:J40)/100,0)*$AB$5/1000,2))))</f>
        <v/>
      </c>
      <c r="K43" s="62" t="str">
        <f>IF(K40&lt;=0,"",($AL$14+$AL$18+$AL$22+$AL$26+$AL$30+$AL$34+$AL$38+SUMPRODUCT(ROUND(ROUND(($D$40:K40)/100,0)*$AB$5/1000,2))))</f>
        <v/>
      </c>
      <c r="L43" s="62" t="str">
        <f>IF(L40&lt;=0,"",($AL$14+$AL$18+$AL$22+$AL$26+$AL$30+$AL$34+$AL$38+SUMPRODUCT(ROUND(ROUND(($D$40:L40)/100,0)*$AB$5/1000,2))))</f>
        <v/>
      </c>
      <c r="M43" s="62" t="str">
        <f>IF(M40&lt;=0,"",($AL$14+$AL$18+$AL$22+$AL$26+$AL$30+$AL$34+$AL$38+SUMPRODUCT(ROUND(ROUND(($D$40:M40)/100,0)*$AB$5/1000,2))))</f>
        <v/>
      </c>
      <c r="N43" s="62" t="str">
        <f>IF(N40&lt;=0,"",($AL$14+$AL$18+$AL$22+$AL$26+$AL$30+$AL$34+$AL$38+SUMPRODUCT(ROUND(ROUND(($D$40:N40)/100,0)*$AB$5/1000,2))))</f>
        <v/>
      </c>
      <c r="O43" s="62" t="str">
        <f>IF(O40&lt;=0,"",($AL$14+$AL$18+$AL$22+$AL$26+$AL$30+$AL$34+$AL$38+SUMPRODUCT(ROUND(ROUND(($D$40:O40)/100,0)*$AB$5/1000,2))))</f>
        <v/>
      </c>
      <c r="P43" s="62" t="str">
        <f>IF(P40&lt;=0,"",($AL$14+$AL$18+$AL$22+$AL$26+$AL$30+$AL$34+$AL$38+SUMPRODUCT(ROUND(ROUND(($D$40:P40)/100,0)*$AB$5/1000,2))))</f>
        <v/>
      </c>
      <c r="Q43" s="62" t="str">
        <f>IF(Q40&lt;=0,"",($AL$14+$AL$18+$AL$22+$AL$26+$AL$30+$AL$34+$AL$38+SUMPRODUCT(ROUND(ROUND(($D$40:Q40)/100,0)*$AB$5/1000,2))))</f>
        <v/>
      </c>
      <c r="R43" s="62" t="str">
        <f>IF(R40&lt;=0,"",($AL$14+$AL$18+$AL$22+$AL$26+$AL$30+$AL$34+$AL$38+SUMPRODUCT(ROUND(ROUND(($D$40:R40)/100,0)*$AB$5/1000,2))))</f>
        <v/>
      </c>
      <c r="S43" s="62" t="str">
        <f>IF(S40&lt;=0,"",($AL$14+$AL$18+$AL$22+$AL$26+$AL$30+$AL$34+$AL$38+SUMPRODUCT(ROUND(ROUND(($D$40:S40)/100,0)*$AB$5/1000,2))))</f>
        <v/>
      </c>
      <c r="T43" s="62" t="str">
        <f>IF(T40&lt;=0,"",($AL$14+$AL$18+$AL$22+$AL$26+$AL$30+$AL$34+$AL$38+SUMPRODUCT(ROUND(ROUND(($D$40:T40)/100,0)*$AB$5/1000,2))))</f>
        <v/>
      </c>
      <c r="U43" s="62" t="str">
        <f>IF(U40&lt;=0,"",($AL$14+$AL$18+$AL$22+$AL$26+$AL$30+$AL$34+$AL$38+SUMPRODUCT(ROUND(ROUND(($D$40:U40)/100,0)*$AB$5/1000,2))))</f>
        <v/>
      </c>
      <c r="V43" s="62" t="str">
        <f>IF(V40&lt;=0,"",($AL$14+$AL$18+$AL$22+$AL$26+$AL$30+$AL$34+$AL$38+SUMPRODUCT(ROUND(ROUND(($D$40:V40)/100,0)*$AB$5/1000,2))))</f>
        <v/>
      </c>
      <c r="W43" s="62" t="str">
        <f>IF(W40&lt;=0,"",($AL$14+$AL$18+$AL$22+$AL$26+$AL$30+$AL$34+$AL$38+SUMPRODUCT(ROUND(ROUND(($D$40:W40)/100,0)*$AB$5/1000,2))))</f>
        <v/>
      </c>
      <c r="X43" s="62" t="str">
        <f>IF(X40&lt;=0,"",($AL$14+$AL$18+$AL$22+$AL$26+$AL$30+$AL$34+$AL$38+SUMPRODUCT(ROUND(ROUND(($D$40:X40)/100,0)*$AB$5/1000,2))))</f>
        <v/>
      </c>
      <c r="Y43" s="62" t="str">
        <f>IF(Y40&lt;=0,"",($AL$14+$AL$18+$AL$22+$AL$26+$AL$30+$AL$34+$AL$38+SUMPRODUCT(ROUND(ROUND(($D$40:Y40)/100,0)*$AB$5/1000,2))))</f>
        <v/>
      </c>
      <c r="Z43" s="62" t="str">
        <f>IF(Z40&lt;=0,"",($AL$14+$AL$18+$AL$22+$AL$26+$AL$30+$AL$34+$AL$38+SUMPRODUCT(ROUND(ROUND(($D$40:Z40)/100,0)*$AB$5/1000,2))))</f>
        <v/>
      </c>
      <c r="AA43" s="62" t="str">
        <f>IF(AA40&lt;=0,"",($AL$14+$AL$18+$AL$22+$AL$26+$AL$30+$AL$34+$AL$38+SUMPRODUCT(ROUND(ROUND(($D$40:AA40)/100,0)*$AB$5/1000,2))))</f>
        <v/>
      </c>
      <c r="AB43" s="62" t="str">
        <f>IF(AB40&lt;=0,"",($AL$14+$AL$18+$AL$22+$AL$26+$AL$30+$AL$34+$AL$38+SUMPRODUCT(ROUND(ROUND(($D$40:AB40)/100,0)*$AB$5/1000,2))))</f>
        <v/>
      </c>
      <c r="AC43" s="62" t="str">
        <f>IF(AC40&lt;=0,"",($AL$14+$AL$18+$AL$22+$AL$26+$AL$30+$AL$34+$AL$38+SUMPRODUCT(ROUND(ROUND(($D$40:AC40)/100,0)*$AB$5/1000,2))))</f>
        <v/>
      </c>
      <c r="AD43" s="62" t="str">
        <f>IF(AD40&lt;=0,"",($AL$14+$AL$18+$AL$22+$AL$26+$AL$30+$AL$34+$AL$38+SUMPRODUCT(ROUND(ROUND(($D$40:AD40)/100,0)*$AB$5/1000,2))))</f>
        <v/>
      </c>
      <c r="AE43" s="62" t="str">
        <f>IF(AE40&lt;=0,"",($AL$14+$AL$18+$AL$22+$AL$26+$AL$30+$AL$34+$AL$38+SUMPRODUCT(ROUND(ROUND(($D$40:AE40)/100,0)*$AB$5/1000,2))))</f>
        <v/>
      </c>
      <c r="AF43" s="71"/>
      <c r="AG43" s="71"/>
      <c r="AH43" s="66"/>
      <c r="AI43" s="64"/>
    </row>
    <row r="44" spans="1:38" ht="12.4" customHeight="1" x14ac:dyDescent="0.15">
      <c r="A44" s="6"/>
      <c r="B44" s="33" t="s">
        <v>0</v>
      </c>
      <c r="C44" s="34" t="s"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52"/>
    </row>
    <row r="45" spans="1:38" ht="12.4" customHeight="1" x14ac:dyDescent="0.15">
      <c r="A45" s="4">
        <v>3</v>
      </c>
      <c r="B45" s="18" t="s">
        <v>1</v>
      </c>
      <c r="C45" s="22" t="s">
        <v>2</v>
      </c>
      <c r="D45" s="53" t="str">
        <f>IF(D44&lt;=0,"",($AK$13+$AK$17+$AK$21+$AK$25+$AK$29+$AK$33+$AK$37+$AK$41+SUMPRODUCT(ROUND(($D$44:D44)/100,0)*100)))</f>
        <v/>
      </c>
      <c r="E45" s="53" t="str">
        <f>IF(E44&lt;=0,"",($AK$13+$AK$17+$AK$21+$AK$25+$AK$29+$AK$33+$AK$37+$AK$41+SUMPRODUCT(ROUND(($D$44:E44)/100,0)*100)))</f>
        <v/>
      </c>
      <c r="F45" s="53" t="str">
        <f>IF(F44&lt;=0,"",($AK$13+$AK$17+$AK$21+$AK$25+$AK$29+$AK$33+$AK$37+$AK$41+SUMPRODUCT(ROUND(($D$44:F44)/100,0)*100)))</f>
        <v/>
      </c>
      <c r="G45" s="53" t="str">
        <f>IF(G44&lt;=0,"",($AK$13+$AK$17+$AK$21+$AK$25+$AK$29+$AK$33+$AK$37+$AK$41+SUMPRODUCT(ROUND(($D$44:G44)/100,0)*100)))</f>
        <v/>
      </c>
      <c r="H45" s="53" t="str">
        <f>IF(H44&lt;=0,"",($AK$13+$AK$17+$AK$21+$AK$25+$AK$29+$AK$33+$AK$37+$AK$41+SUMPRODUCT(ROUND(($D$44:H44)/100,0)*100)))</f>
        <v/>
      </c>
      <c r="I45" s="53" t="str">
        <f>IF(I44&lt;=0,"",($AK$13+$AK$17+$AK$21+$AK$25+$AK$29+$AK$33+$AK$37+$AK$41+SUMPRODUCT(ROUND(($D$44:I44)/100,0)*100)))</f>
        <v/>
      </c>
      <c r="J45" s="53" t="str">
        <f>IF(J44&lt;=0,"",($AK$13+$AK$17+$AK$21+$AK$25+$AK$29+$AK$33+$AK$37+$AK$41+SUMPRODUCT(ROUND(($D$44:J44)/100,0)*100)))</f>
        <v/>
      </c>
      <c r="K45" s="53" t="str">
        <f>IF(K44&lt;=0,"",($AK$13+$AK$17+$AK$21+$AK$25+$AK$29+$AK$33+$AK$37+$AK$41+SUMPRODUCT(ROUND(($D$44:K44)/100,0)*100)))</f>
        <v/>
      </c>
      <c r="L45" s="53" t="str">
        <f>IF(L44&lt;=0,"",($AK$13+$AK$17+$AK$21+$AK$25+$AK$29+$AK$33+$AK$37+$AK$41+SUMPRODUCT(ROUND(($D$44:L44)/100,0)*100)))</f>
        <v/>
      </c>
      <c r="M45" s="53" t="str">
        <f>IF(M44&lt;=0,"",($AK$13+$AK$17+$AK$21+$AK$25+$AK$29+$AK$33+$AK$37+$AK$41+SUMPRODUCT(ROUND(($D$44:M44)/100,0)*100)))</f>
        <v/>
      </c>
      <c r="N45" s="53" t="str">
        <f>IF(N44&lt;=0,"",($AK$13+$AK$17+$AK$21+$AK$25+$AK$29+$AK$33+$AK$37+$AK$41+SUMPRODUCT(ROUND(($D$44:N44)/100,0)*100)))</f>
        <v/>
      </c>
      <c r="O45" s="53" t="str">
        <f>IF(O44&lt;=0,"",($AK$13+$AK$17+$AK$21+$AK$25+$AK$29+$AK$33+$AK$37+$AK$41+SUMPRODUCT(ROUND(($D$44:O44)/100,0)*100)))</f>
        <v/>
      </c>
      <c r="P45" s="53" t="str">
        <f>IF(P44&lt;=0,"",($AK$13+$AK$17+$AK$21+$AK$25+$AK$29+$AK$33+$AK$37+$AK$41+SUMPRODUCT(ROUND(($D$44:P44)/100,0)*100)))</f>
        <v/>
      </c>
      <c r="Q45" s="53" t="str">
        <f>IF(Q44&lt;=0,"",($AK$13+$AK$17+$AK$21+$AK$25+$AK$29+$AK$33+$AK$37+$AK$41+SUMPRODUCT(ROUND(($D$44:Q44)/100,0)*100)))</f>
        <v/>
      </c>
      <c r="R45" s="53" t="str">
        <f>IF(R44&lt;=0,"",($AK$13+$AK$17+$AK$21+$AK$25+$AK$29+$AK$33+$AK$37+$AK$41+SUMPRODUCT(ROUND(($D$44:R44)/100,0)*100)))</f>
        <v/>
      </c>
      <c r="S45" s="53" t="str">
        <f>IF(S44&lt;=0,"",($AK$13+$AK$17+$AK$21+$AK$25+$AK$29+$AK$33+$AK$37+$AK$41+SUMPRODUCT(ROUND(($D$44:S44)/100,0)*100)))</f>
        <v/>
      </c>
      <c r="T45" s="53" t="str">
        <f>IF(T44&lt;=0,"",($AK$13+$AK$17+$AK$21+$AK$25+$AK$29+$AK$33+$AK$37+$AK$41+SUMPRODUCT(ROUND(($D$44:T44)/100,0)*100)))</f>
        <v/>
      </c>
      <c r="U45" s="53" t="str">
        <f>IF(U44&lt;=0,"",($AK$13+$AK$17+$AK$21+$AK$25+$AK$29+$AK$33+$AK$37+$AK$41+SUMPRODUCT(ROUND(($D$44:U44)/100,0)*100)))</f>
        <v/>
      </c>
      <c r="V45" s="53" t="str">
        <f>IF(V44&lt;=0,"",($AK$13+$AK$17+$AK$21+$AK$25+$AK$29+$AK$33+$AK$37+$AK$41+SUMPRODUCT(ROUND(($D$44:V44)/100,0)*100)))</f>
        <v/>
      </c>
      <c r="W45" s="53" t="str">
        <f>IF(W44&lt;=0,"",($AK$13+$AK$17+$AK$21+$AK$25+$AK$29+$AK$33+$AK$37+$AK$41+SUMPRODUCT(ROUND(($D$44:W44)/100,0)*100)))</f>
        <v/>
      </c>
      <c r="X45" s="53" t="str">
        <f>IF(X44&lt;=0,"",($AK$13+$AK$17+$AK$21+$AK$25+$AK$29+$AK$33+$AK$37+$AK$41+SUMPRODUCT(ROUND(($D$44:X44)/100,0)*100)))</f>
        <v/>
      </c>
      <c r="Y45" s="53" t="str">
        <f>IF(Y44&lt;=0,"",($AK$13+$AK$17+$AK$21+$AK$25+$AK$29+$AK$33+$AK$37+$AK$41+SUMPRODUCT(ROUND(($D$44:Y44)/100,0)*100)))</f>
        <v/>
      </c>
      <c r="Z45" s="53" t="str">
        <f>IF(Z44&lt;=0,"",($AK$13+$AK$17+$AK$21+$AK$25+$AK$29+$AK$33+$AK$37+$AK$41+SUMPRODUCT(ROUND(($D$44:Z44)/100,0)*100)))</f>
        <v/>
      </c>
      <c r="AA45" s="53" t="str">
        <f>IF(AA44&lt;=0,"",($AK$13+$AK$17+$AK$21+$AK$25+$AK$29+$AK$33+$AK$37+$AK$41+SUMPRODUCT(ROUND(($D$44:AA44)/100,0)*100)))</f>
        <v/>
      </c>
      <c r="AB45" s="53" t="str">
        <f>IF(AB44&lt;=0,"",($AK$13+$AK$17+$AK$21+$AK$25+$AK$29+$AK$33+$AK$37+$AK$41+SUMPRODUCT(ROUND(($D$44:AB44)/100,0)*100)))</f>
        <v/>
      </c>
      <c r="AC45" s="53" t="str">
        <f>IF(AC44&lt;=0,"",($AK$13+$AK$17+$AK$21+$AK$25+$AK$29+$AK$33+$AK$37+$AK$41+SUMPRODUCT(ROUND(($D$44:AC44)/100,0)*100)))</f>
        <v/>
      </c>
      <c r="AD45" s="53" t="str">
        <f>IF(AD44&lt;=0,"",($AK$13+$AK$17+$AK$21+$AK$25+$AK$29+$AK$33+$AK$37+$AK$41+SUMPRODUCT(ROUND(($D$44:AD44)/100,0)*100)))</f>
        <v/>
      </c>
      <c r="AE45" s="53" t="str">
        <f>IF(AE44&lt;=0,"",($AK$13+$AK$17+$AK$21+$AK$25+$AK$29+$AK$33+$AK$37+$AK$41+SUMPRODUCT(ROUND(($D$44:AE44)/100,0)*100)))</f>
        <v/>
      </c>
      <c r="AF45" s="53" t="str">
        <f>IF(AF44&lt;=0,"",($AK$13+$AK$17+$AK$21+$AK$25+$AK$29+$AK$33+$AK$37+$AK$41+SUMPRODUCT(ROUND(($D$44:AF44)/100,0)*100)))</f>
        <v/>
      </c>
      <c r="AG45" s="53" t="str">
        <f>IF(AG44&lt;=0,"",($AK$13+$AK$17+$AK$21+$AK$25+$AK$29+$AK$33+$AK$37+$AK$41+SUMPRODUCT(ROUND(($D$44:AG44)/100,0)*100)))</f>
        <v/>
      </c>
      <c r="AH45" s="53" t="str">
        <f>IF(AH44&lt;=0,"",($AK$13+$AK$17+$AK$21+$AK$25+$AK$29+$AK$33+$AK$37+$AK$41+SUMPRODUCT(ROUND(($D$44:AH44)/100,0)*100)))</f>
        <v/>
      </c>
      <c r="AI45" s="54" t="str">
        <f>IF(SUM(D44:AI44)&lt;=0,"",(SUMPRODUCT(ROUND(($D$44:AI44)/100,0)*100)))</f>
        <v/>
      </c>
      <c r="AK45">
        <f>SUMPRODUCT(ROUND((D44:AH44)/100,0)*100)</f>
        <v>0</v>
      </c>
    </row>
    <row r="46" spans="1:38" ht="12.4" customHeight="1" x14ac:dyDescent="0.15">
      <c r="A46" s="4"/>
      <c r="B46" s="26" t="s">
        <v>4</v>
      </c>
      <c r="C46" s="22" t="s">
        <v>13</v>
      </c>
      <c r="D46" s="60" t="str">
        <f>IF(D44&lt;=0,"",(ROUND(ROUND(D44/100,0)*$AB$5/1000,2)))</f>
        <v/>
      </c>
      <c r="E46" s="60" t="str">
        <f t="shared" ref="E46:AH46" si="8">IF(E44&lt;=0,"",(ROUND(ROUND(E44/100,0)*$AB$5/1000,2)))</f>
        <v/>
      </c>
      <c r="F46" s="60" t="str">
        <f t="shared" si="8"/>
        <v/>
      </c>
      <c r="G46" s="60" t="str">
        <f t="shared" si="8"/>
        <v/>
      </c>
      <c r="H46" s="60" t="str">
        <f t="shared" si="8"/>
        <v/>
      </c>
      <c r="I46" s="60" t="str">
        <f t="shared" si="8"/>
        <v/>
      </c>
      <c r="J46" s="60" t="str">
        <f t="shared" si="8"/>
        <v/>
      </c>
      <c r="K46" s="60" t="str">
        <f t="shared" si="8"/>
        <v/>
      </c>
      <c r="L46" s="60" t="str">
        <f t="shared" si="8"/>
        <v/>
      </c>
      <c r="M46" s="60" t="str">
        <f t="shared" si="8"/>
        <v/>
      </c>
      <c r="N46" s="60" t="str">
        <f t="shared" si="8"/>
        <v/>
      </c>
      <c r="O46" s="60" t="str">
        <f t="shared" si="8"/>
        <v/>
      </c>
      <c r="P46" s="60" t="str">
        <f t="shared" si="8"/>
        <v/>
      </c>
      <c r="Q46" s="60" t="str">
        <f t="shared" si="8"/>
        <v/>
      </c>
      <c r="R46" s="60" t="str">
        <f t="shared" si="8"/>
        <v/>
      </c>
      <c r="S46" s="60" t="str">
        <f t="shared" si="8"/>
        <v/>
      </c>
      <c r="T46" s="60" t="str">
        <f t="shared" si="8"/>
        <v/>
      </c>
      <c r="U46" s="60" t="str">
        <f t="shared" si="8"/>
        <v/>
      </c>
      <c r="V46" s="60" t="str">
        <f t="shared" si="8"/>
        <v/>
      </c>
      <c r="W46" s="60" t="str">
        <f t="shared" si="8"/>
        <v/>
      </c>
      <c r="X46" s="60" t="str">
        <f t="shared" si="8"/>
        <v/>
      </c>
      <c r="Y46" s="60" t="str">
        <f t="shared" si="8"/>
        <v/>
      </c>
      <c r="Z46" s="60" t="str">
        <f t="shared" si="8"/>
        <v/>
      </c>
      <c r="AA46" s="60" t="str">
        <f t="shared" si="8"/>
        <v/>
      </c>
      <c r="AB46" s="60" t="str">
        <f t="shared" si="8"/>
        <v/>
      </c>
      <c r="AC46" s="60" t="str">
        <f t="shared" si="8"/>
        <v/>
      </c>
      <c r="AD46" s="60" t="str">
        <f t="shared" si="8"/>
        <v/>
      </c>
      <c r="AE46" s="60" t="str">
        <f t="shared" si="8"/>
        <v/>
      </c>
      <c r="AF46" s="60" t="str">
        <f t="shared" si="8"/>
        <v/>
      </c>
      <c r="AG46" s="60" t="str">
        <f t="shared" si="8"/>
        <v/>
      </c>
      <c r="AH46" s="60" t="str">
        <f t="shared" si="8"/>
        <v/>
      </c>
      <c r="AI46" s="61" t="str">
        <f>IF(SUM(D44:AH44)&lt;=0,"",(SUMPRODUCT(ROUND(ROUND(($D$44:AH44)/100,0)*$AB$5/1000,2))))</f>
        <v/>
      </c>
      <c r="AL46" s="77">
        <f>SUM(D46:AH46)</f>
        <v>0</v>
      </c>
    </row>
    <row r="47" spans="1:38" ht="12.4" customHeight="1" thickBot="1" x14ac:dyDescent="0.2">
      <c r="A47" s="5"/>
      <c r="B47" s="28" t="s">
        <v>5</v>
      </c>
      <c r="C47" s="29" t="s">
        <v>2</v>
      </c>
      <c r="D47" s="62" t="str">
        <f>IF(D44&lt;=0,"",($AL$14+$AL$18+$AL$22+$AL$26+$AL$30+$AL$34+$AL$38+$AL$42+SUMPRODUCT(ROUND(ROUND(($D44:D$44)/100,0)*$AB$5/1000,2))))</f>
        <v/>
      </c>
      <c r="E47" s="62" t="str">
        <f>IF(E44&lt;=0,"",($AL$14+$AL$18+$AL$22+$AL$26+$AL$30+$AL$34+$AL$38+$AL$42+SUMPRODUCT(ROUND(ROUND(($D44:E$44)/100,0)*$AB$5/1000,2))))</f>
        <v/>
      </c>
      <c r="F47" s="62" t="str">
        <f>IF(F44&lt;=0,"",($AL$14+$AL$18+$AL$22+$AL$26+$AL$30+$AL$34+$AL$38+$AL$42+SUMPRODUCT(ROUND(ROUND(($D44:F$44)/100,0)*$AB$5/1000,2))))</f>
        <v/>
      </c>
      <c r="G47" s="62" t="str">
        <f>IF(G44&lt;=0,"",($AL$14+$AL$18+$AL$22+$AL$26+$AL$30+$AL$34+$AL$38+$AL$42+SUMPRODUCT(ROUND(ROUND(($D44:G$44)/100,0)*$AB$5/1000,2))))</f>
        <v/>
      </c>
      <c r="H47" s="62" t="str">
        <f>IF(H44&lt;=0,"",($AL$14+$AL$18+$AL$22+$AL$26+$AL$30+$AL$34+$AL$38+$AL$42+SUMPRODUCT(ROUND(ROUND(($D44:H$44)/100,0)*$AB$5/1000,2))))</f>
        <v/>
      </c>
      <c r="I47" s="62" t="str">
        <f>IF(I44&lt;=0,"",($AL$14+$AL$18+$AL$22+$AL$26+$AL$30+$AL$34+$AL$38+$AL$42+SUMPRODUCT(ROUND(ROUND(($D44:I$44)/100,0)*$AB$5/1000,2))))</f>
        <v/>
      </c>
      <c r="J47" s="62" t="str">
        <f>IF(J44&lt;=0,"",($AL$14+$AL$18+$AL$22+$AL$26+$AL$30+$AL$34+$AL$38+$AL$42+SUMPRODUCT(ROUND(ROUND(($D44:J$44)/100,0)*$AB$5/1000,2))))</f>
        <v/>
      </c>
      <c r="K47" s="62" t="str">
        <f>IF(K44&lt;=0,"",($AL$14+$AL$18+$AL$22+$AL$26+$AL$30+$AL$34+$AL$38+$AL$42+SUMPRODUCT(ROUND(ROUND(($D44:K$44)/100,0)*$AB$5/1000,2))))</f>
        <v/>
      </c>
      <c r="L47" s="62" t="str">
        <f>IF(L44&lt;=0,"",($AL$14+$AL$18+$AL$22+$AL$26+$AL$30+$AL$34+$AL$38+$AL$42+SUMPRODUCT(ROUND(ROUND(($D44:L$44)/100,0)*$AB$5/1000,2))))</f>
        <v/>
      </c>
      <c r="M47" s="62" t="str">
        <f>IF(M44&lt;=0,"",($AL$14+$AL$18+$AL$22+$AL$26+$AL$30+$AL$34+$AL$38+$AL$42+SUMPRODUCT(ROUND(ROUND(($D44:M$44)/100,0)*$AB$5/1000,2))))</f>
        <v/>
      </c>
      <c r="N47" s="62" t="str">
        <f>IF(N44&lt;=0,"",($AL$14+$AL$18+$AL$22+$AL$26+$AL$30+$AL$34+$AL$38+$AL$42+SUMPRODUCT(ROUND(ROUND(($D44:N$44)/100,0)*$AB$5/1000,2))))</f>
        <v/>
      </c>
      <c r="O47" s="62" t="str">
        <f>IF(O44&lt;=0,"",($AL$14+$AL$18+$AL$22+$AL$26+$AL$30+$AL$34+$AL$38+$AL$42+SUMPRODUCT(ROUND(ROUND(($D44:O$44)/100,0)*$AB$5/1000,2))))</f>
        <v/>
      </c>
      <c r="P47" s="62" t="str">
        <f>IF(P44&lt;=0,"",($AL$14+$AL$18+$AL$22+$AL$26+$AL$30+$AL$34+$AL$38+$AL$42+SUMPRODUCT(ROUND(ROUND(($D44:P$44)/100,0)*$AB$5/1000,2))))</f>
        <v/>
      </c>
      <c r="Q47" s="62" t="str">
        <f>IF(Q44&lt;=0,"",($AL$14+$AL$18+$AL$22+$AL$26+$AL$30+$AL$34+$AL$38+$AL$42+SUMPRODUCT(ROUND(ROUND(($D44:Q$44)/100,0)*$AB$5/1000,2))))</f>
        <v/>
      </c>
      <c r="R47" s="62" t="str">
        <f>IF(R44&lt;=0,"",($AL$14+$AL$18+$AL$22+$AL$26+$AL$30+$AL$34+$AL$38+$AL$42+SUMPRODUCT(ROUND(ROUND(($D44:R$44)/100,0)*$AB$5/1000,2))))</f>
        <v/>
      </c>
      <c r="S47" s="62" t="str">
        <f>IF(S44&lt;=0,"",($AL$14+$AL$18+$AL$22+$AL$26+$AL$30+$AL$34+$AL$38+$AL$42+SUMPRODUCT(ROUND(ROUND(($D44:S$44)/100,0)*$AB$5/1000,2))))</f>
        <v/>
      </c>
      <c r="T47" s="62" t="str">
        <f>IF(T44&lt;=0,"",($AL$14+$AL$18+$AL$22+$AL$26+$AL$30+$AL$34+$AL$38+$AL$42+SUMPRODUCT(ROUND(ROUND(($D44:T$44)/100,0)*$AB$5/1000,2))))</f>
        <v/>
      </c>
      <c r="U47" s="62" t="str">
        <f>IF(U44&lt;=0,"",($AL$14+$AL$18+$AL$22+$AL$26+$AL$30+$AL$34+$AL$38+$AL$42+SUMPRODUCT(ROUND(ROUND(($D44:U$44)/100,0)*$AB$5/1000,2))))</f>
        <v/>
      </c>
      <c r="V47" s="62" t="str">
        <f>IF(V44&lt;=0,"",($AL$14+$AL$18+$AL$22+$AL$26+$AL$30+$AL$34+$AL$38+$AL$42+SUMPRODUCT(ROUND(ROUND(($D44:V$44)/100,0)*$AB$5/1000,2))))</f>
        <v/>
      </c>
      <c r="W47" s="62" t="str">
        <f>IF(W44&lt;=0,"",($AL$14+$AL$18+$AL$22+$AL$26+$AL$30+$AL$34+$AL$38+$AL$42+SUMPRODUCT(ROUND(ROUND(($D44:W$44)/100,0)*$AB$5/1000,2))))</f>
        <v/>
      </c>
      <c r="X47" s="62" t="str">
        <f>IF(X44&lt;=0,"",($AL$14+$AL$18+$AL$22+$AL$26+$AL$30+$AL$34+$AL$38+$AL$42+SUMPRODUCT(ROUND(ROUND(($D44:X$44)/100,0)*$AB$5/1000,2))))</f>
        <v/>
      </c>
      <c r="Y47" s="62" t="str">
        <f>IF(Y44&lt;=0,"",($AL$14+$AL$18+$AL$22+$AL$26+$AL$30+$AL$34+$AL$38+$AL$42+SUMPRODUCT(ROUND(ROUND(($D44:Y$44)/100,0)*$AB$5/1000,2))))</f>
        <v/>
      </c>
      <c r="Z47" s="62" t="str">
        <f>IF(Z44&lt;=0,"",($AL$14+$AL$18+$AL$22+$AL$26+$AL$30+$AL$34+$AL$38+$AL$42+SUMPRODUCT(ROUND(ROUND(($D44:Z$44)/100,0)*$AB$5/1000,2))))</f>
        <v/>
      </c>
      <c r="AA47" s="62" t="str">
        <f>IF(AA44&lt;=0,"",($AL$14+$AL$18+$AL$22+$AL$26+$AL$30+$AL$34+$AL$38+$AL$42+SUMPRODUCT(ROUND(ROUND(($D44:AA$44)/100,0)*$AB$5/1000,2))))</f>
        <v/>
      </c>
      <c r="AB47" s="62" t="str">
        <f>IF(AB44&lt;=0,"",($AL$14+$AL$18+$AL$22+$AL$26+$AL$30+$AL$34+$AL$38+$AL$42+SUMPRODUCT(ROUND(ROUND(($D44:AB$44)/100,0)*$AB$5/1000,2))))</f>
        <v/>
      </c>
      <c r="AC47" s="62" t="str">
        <f>IF(AC44&lt;=0,"",($AL$14+$AL$18+$AL$22+$AL$26+$AL$30+$AL$34+$AL$38+$AL$42+SUMPRODUCT(ROUND(ROUND(($D44:AC$44)/100,0)*$AB$5/1000,2))))</f>
        <v/>
      </c>
      <c r="AD47" s="62" t="str">
        <f>IF(AD44&lt;=0,"",($AL$14+$AL$18+$AL$22+$AL$26+$AL$30+$AL$34+$AL$38+$AL$42+SUMPRODUCT(ROUND(ROUND(($D44:AD$44)/100,0)*$AB$5/1000,2))))</f>
        <v/>
      </c>
      <c r="AE47" s="62" t="str">
        <f>IF(AE44&lt;=0,"",($AL$14+$AL$18+$AL$22+$AL$26+$AL$30+$AL$34+$AL$38+$AL$42+SUMPRODUCT(ROUND(ROUND(($D44:AE$44)/100,0)*$AB$5/1000,2))))</f>
        <v/>
      </c>
      <c r="AF47" s="62" t="str">
        <f>IF(AF44&lt;=0,"",($AL$14+$AL$18+$AL$22+$AL$26+$AL$30+$AL$34+$AL$38+$AL$42+SUMPRODUCT(ROUND(ROUND(($D44:AF$44)/100,0)*$AB$5/1000,2))))</f>
        <v/>
      </c>
      <c r="AG47" s="62" t="str">
        <f>IF(AG44&lt;=0,"",($AL$14+$AL$18+$AL$22+$AL$26+$AL$30+$AL$34+$AL$38+$AL$42+SUMPRODUCT(ROUND(ROUND(($D44:AG$44)/100,0)*$AB$5/1000,2))))</f>
        <v/>
      </c>
      <c r="AH47" s="62" t="str">
        <f>IF(AH44&lt;=0,"",($AL$14+$AL$18+$AL$22+$AL$26+$AL$30+$AL$34+$AL$38+$AL$42+SUMPRODUCT(ROUND(ROUND(($D44:AH$44)/100,0)*$AB$5/1000,2))))</f>
        <v/>
      </c>
      <c r="AI47" s="64"/>
    </row>
    <row r="48" spans="1:38" ht="12.4" customHeight="1" x14ac:dyDescent="0.15">
      <c r="A48" s="6"/>
      <c r="B48" s="33" t="s">
        <v>0</v>
      </c>
      <c r="C48" s="34" t="s"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55"/>
      <c r="AI48" s="52"/>
    </row>
    <row r="49" spans="1:38" ht="12.4" customHeight="1" x14ac:dyDescent="0.15">
      <c r="A49" s="4">
        <v>4</v>
      </c>
      <c r="B49" s="18" t="s">
        <v>1</v>
      </c>
      <c r="C49" s="22" t="s">
        <v>2</v>
      </c>
      <c r="D49" s="53"/>
      <c r="E49" s="53" t="str">
        <f>IF(E48&lt;=0,"",($AK$13+$AK$17+$AK$21+$AK$25+$AK$29+$AK$33+$AK$37+$AK$41+$AK$45+SUMPRODUCT(ROUND(($D$48:E48)/100,0)*100)))</f>
        <v/>
      </c>
      <c r="F49" s="53" t="str">
        <f>IF(F48&lt;=0,"",($AK$13+$AK$17+$AK$21+$AK$25+$AK$29+$AK$33+$AK$37+$AK$41+$AK$45+SUMPRODUCT(ROUND(($D$48:F48)/100,0)*100)))</f>
        <v/>
      </c>
      <c r="G49" s="53" t="str">
        <f>IF(G48&lt;=0,"",($AK$13+$AK$17+$AK$21+$AK$25+$AK$29+$AK$33+$AK$37+$AK$41+$AK$45+SUMPRODUCT(ROUND(($D$48:G48)/100,0)*100)))</f>
        <v/>
      </c>
      <c r="H49" s="53" t="str">
        <f>IF(H48&lt;=0,"",($AK$13+$AK$17+$AK$21+$AK$25+$AK$29+$AK$33+$AK$37+$AK$41+$AK$45+SUMPRODUCT(ROUND(($D$48:H48)/100,0)*100)))</f>
        <v/>
      </c>
      <c r="I49" s="53" t="str">
        <f>IF(I48&lt;=0,"",($AK$13+$AK$17+$AK$21+$AK$25+$AK$29+$AK$33+$AK$37+$AK$41+$AK$45+SUMPRODUCT(ROUND(($D$48:I48)/100,0)*100)))</f>
        <v/>
      </c>
      <c r="J49" s="53" t="str">
        <f>IF(J48&lt;=0,"",($AK$13+$AK$17+$AK$21+$AK$25+$AK$29+$AK$33+$AK$37+$AK$41+$AK$45+SUMPRODUCT(ROUND(($D$48:J48)/100,0)*100)))</f>
        <v/>
      </c>
      <c r="K49" s="53" t="str">
        <f>IF(K48&lt;=0,"",($AK$13+$AK$17+$AK$21+$AK$25+$AK$29+$AK$33+$AK$37+$AK$41+$AK$45+SUMPRODUCT(ROUND(($D$48:K48)/100,0)*100)))</f>
        <v/>
      </c>
      <c r="L49" s="53" t="str">
        <f>IF(L48&lt;=0,"",($AK$13+$AK$17+$AK$21+$AK$25+$AK$29+$AK$33+$AK$37+$AK$41+$AK$45+SUMPRODUCT(ROUND(($D$48:L48)/100,0)*100)))</f>
        <v/>
      </c>
      <c r="M49" s="53" t="str">
        <f>IF(M48&lt;=0,"",($AK$13+$AK$17+$AK$21+$AK$25+$AK$29+$AK$33+$AK$37+$AK$41+$AK$45+SUMPRODUCT(ROUND(($D$48:M48)/100,0)*100)))</f>
        <v/>
      </c>
      <c r="N49" s="53" t="str">
        <f>IF(N48&lt;=0,"",($AK$13+$AK$17+$AK$21+$AK$25+$AK$29+$AK$33+$AK$37+$AK$41+$AK$45+SUMPRODUCT(ROUND(($D$48:N48)/100,0)*100)))</f>
        <v/>
      </c>
      <c r="O49" s="53" t="str">
        <f>IF(O48&lt;=0,"",($AK$13+$AK$17+$AK$21+$AK$25+$AK$29+$AK$33+$AK$37+$AK$41+$AK$45+SUMPRODUCT(ROUND(($D$48:O48)/100,0)*100)))</f>
        <v/>
      </c>
      <c r="P49" s="53" t="str">
        <f>IF(P48&lt;=0,"",($AK$13+$AK$17+$AK$21+$AK$25+$AK$29+$AK$33+$AK$37+$AK$41+$AK$45+SUMPRODUCT(ROUND(($D$48:P48)/100,0)*100)))</f>
        <v/>
      </c>
      <c r="Q49" s="53" t="str">
        <f>IF(Q48&lt;=0,"",($AK$13+$AK$17+$AK$21+$AK$25+$AK$29+$AK$33+$AK$37+$AK$41+$AK$45+SUMPRODUCT(ROUND(($D$48:Q48)/100,0)*100)))</f>
        <v/>
      </c>
      <c r="R49" s="53" t="str">
        <f>IF(R48&lt;=0,"",($AK$13+$AK$17+$AK$21+$AK$25+$AK$29+$AK$33+$AK$37+$AK$41+$AK$45+SUMPRODUCT(ROUND(($D$48:R48)/100,0)*100)))</f>
        <v/>
      </c>
      <c r="S49" s="53" t="str">
        <f>IF(S48&lt;=0,"",($AK$13+$AK$17+$AK$21+$AK$25+$AK$29+$AK$33+$AK$37+$AK$41+$AK$45+SUMPRODUCT(ROUND(($D$48:S48)/100,0)*100)))</f>
        <v/>
      </c>
      <c r="T49" s="53" t="str">
        <f>IF(T48&lt;=0,"",($AK$13+$AK$17+$AK$21+$AK$25+$AK$29+$AK$33+$AK$37+$AK$41+$AK$45+SUMPRODUCT(ROUND(($D$48:T48)/100,0)*100)))</f>
        <v/>
      </c>
      <c r="U49" s="53" t="str">
        <f>IF(U48&lt;=0,"",($AK$13+$AK$17+$AK$21+$AK$25+$AK$29+$AK$33+$AK$37+$AK$41+$AK$45+SUMPRODUCT(ROUND(($D$48:U48)/100,0)*100)))</f>
        <v/>
      </c>
      <c r="V49" s="53" t="str">
        <f>IF(V48&lt;=0,"",($AK$13+$AK$17+$AK$21+$AK$25+$AK$29+$AK$33+$AK$37+$AK$41+$AK$45+SUMPRODUCT(ROUND(($D$48:V48)/100,0)*100)))</f>
        <v/>
      </c>
      <c r="W49" s="53" t="str">
        <f>IF(W48&lt;=0,"",($AK$13+$AK$17+$AK$21+$AK$25+$AK$29+$AK$33+$AK$37+$AK$41+$AK$45+SUMPRODUCT(ROUND(($D$48:W48)/100,0)*100)))</f>
        <v/>
      </c>
      <c r="X49" s="53" t="str">
        <f>IF(X48&lt;=0,"",($AK$13+$AK$17+$AK$21+$AK$25+$AK$29+$AK$33+$AK$37+$AK$41+$AK$45+SUMPRODUCT(ROUND(($D$48:X48)/100,0)*100)))</f>
        <v/>
      </c>
      <c r="Y49" s="53" t="str">
        <f>IF(Y48&lt;=0,"",($AK$13+$AK$17+$AK$21+$AK$25+$AK$29+$AK$33+$AK$37+$AK$41+$AK$45+SUMPRODUCT(ROUND(($D$48:Y48)/100,0)*100)))</f>
        <v/>
      </c>
      <c r="Z49" s="53" t="str">
        <f>IF(Z48&lt;=0,"",($AK$13+$AK$17+$AK$21+$AK$25+$AK$29+$AK$33+$AK$37+$AK$41+$AK$45+SUMPRODUCT(ROUND(($D$48:Z48)/100,0)*100)))</f>
        <v/>
      </c>
      <c r="AA49" s="53" t="str">
        <f>IF(AA48&lt;=0,"",($AK$13+$AK$17+$AK$21+$AK$25+$AK$29+$AK$33+$AK$37+$AK$41+$AK$45+SUMPRODUCT(ROUND(($D$48:AA48)/100,0)*100)))</f>
        <v/>
      </c>
      <c r="AB49" s="53" t="str">
        <f>IF(AB48&lt;=0,"",($AK$13+$AK$17+$AK$21+$AK$25+$AK$29+$AK$33+$AK$37+$AK$41+$AK$45+SUMPRODUCT(ROUND(($D$48:AB48)/100,0)*100)))</f>
        <v/>
      </c>
      <c r="AC49" s="53" t="str">
        <f>IF(AC48&lt;=0,"",($AK$13+$AK$17+$AK$21+$AK$25+$AK$29+$AK$33+$AK$37+$AK$41+$AK$45+SUMPRODUCT(ROUND(($D$48:AC48)/100,0)*100)))</f>
        <v/>
      </c>
      <c r="AD49" s="53" t="str">
        <f>IF(AD48&lt;=0,"",($AK$13+$AK$17+$AK$21+$AK$25+$AK$29+$AK$33+$AK$37+$AK$41+$AK$45+SUMPRODUCT(ROUND(($D$48:AD48)/100,0)*100)))</f>
        <v/>
      </c>
      <c r="AE49" s="53" t="str">
        <f>IF(AE48&lt;=0,"",($AK$13+$AK$17+$AK$21+$AK$25+$AK$29+$AK$33+$AK$37+$AK$41+$AK$45+SUMPRODUCT(ROUND(($D$48:AE48)/100,0)*100)))</f>
        <v/>
      </c>
      <c r="AF49" s="53" t="str">
        <f>IF(AF48&lt;=0,"",($AK$13+$AK$17+$AK$21+$AK$25+$AK$29+$AK$33+$AK$37+$AK$41+$AK$45+SUMPRODUCT(ROUND(($D$48:AF48)/100,0)*100)))</f>
        <v/>
      </c>
      <c r="AG49" s="53" t="str">
        <f>IF(AG48&lt;=0,"",($AK$13+$AK$17+$AK$21+$AK$25+$AK$29+$AK$33+$AK$37+$AK$41+$AK$45+SUMPRODUCT(ROUND(($D$48:AG48)/100,0)*100)))</f>
        <v/>
      </c>
      <c r="AH49" s="56"/>
      <c r="AI49" s="54" t="str">
        <f>IF(SUM(D48:AI48)&lt;=0,"",(SUMPRODUCT(ROUND(($D$48:AI48)/100,0)*100)))</f>
        <v/>
      </c>
      <c r="AK49">
        <f>SUMPRODUCT(ROUND((D48:AG48)/100,0)*100)</f>
        <v>0</v>
      </c>
    </row>
    <row r="50" spans="1:38" ht="12.4" customHeight="1" x14ac:dyDescent="0.15">
      <c r="A50" s="4"/>
      <c r="B50" s="26" t="s">
        <v>4</v>
      </c>
      <c r="C50" s="22" t="s">
        <v>13</v>
      </c>
      <c r="D50" s="60" t="str">
        <f>IF(D48&lt;=0,"",(ROUND(ROUND(D48/100,0)*$AB$5/1000,2)))</f>
        <v/>
      </c>
      <c r="E50" s="60" t="str">
        <f t="shared" ref="E50:AG50" si="9">IF(E48&lt;=0,"",(ROUND(ROUND(E48/100,0)*$AB$5/1000,2)))</f>
        <v/>
      </c>
      <c r="F50" s="60" t="str">
        <f t="shared" si="9"/>
        <v/>
      </c>
      <c r="G50" s="60" t="str">
        <f t="shared" si="9"/>
        <v/>
      </c>
      <c r="H50" s="60" t="str">
        <f t="shared" si="9"/>
        <v/>
      </c>
      <c r="I50" s="60" t="str">
        <f t="shared" si="9"/>
        <v/>
      </c>
      <c r="J50" s="60" t="str">
        <f t="shared" si="9"/>
        <v/>
      </c>
      <c r="K50" s="60" t="str">
        <f t="shared" si="9"/>
        <v/>
      </c>
      <c r="L50" s="60" t="str">
        <f t="shared" si="9"/>
        <v/>
      </c>
      <c r="M50" s="60" t="str">
        <f t="shared" si="9"/>
        <v/>
      </c>
      <c r="N50" s="60" t="str">
        <f t="shared" si="9"/>
        <v/>
      </c>
      <c r="O50" s="60" t="str">
        <f t="shared" si="9"/>
        <v/>
      </c>
      <c r="P50" s="60" t="str">
        <f t="shared" si="9"/>
        <v/>
      </c>
      <c r="Q50" s="60" t="str">
        <f t="shared" si="9"/>
        <v/>
      </c>
      <c r="R50" s="60" t="str">
        <f t="shared" si="9"/>
        <v/>
      </c>
      <c r="S50" s="60" t="str">
        <f t="shared" si="9"/>
        <v/>
      </c>
      <c r="T50" s="60" t="str">
        <f t="shared" si="9"/>
        <v/>
      </c>
      <c r="U50" s="60" t="str">
        <f t="shared" si="9"/>
        <v/>
      </c>
      <c r="V50" s="60" t="str">
        <f t="shared" si="9"/>
        <v/>
      </c>
      <c r="W50" s="60" t="str">
        <f t="shared" si="9"/>
        <v/>
      </c>
      <c r="X50" s="60" t="str">
        <f t="shared" si="9"/>
        <v/>
      </c>
      <c r="Y50" s="60" t="str">
        <f t="shared" si="9"/>
        <v/>
      </c>
      <c r="Z50" s="60" t="str">
        <f t="shared" si="9"/>
        <v/>
      </c>
      <c r="AA50" s="60" t="str">
        <f t="shared" si="9"/>
        <v/>
      </c>
      <c r="AB50" s="60" t="str">
        <f t="shared" si="9"/>
        <v/>
      </c>
      <c r="AC50" s="60" t="str">
        <f t="shared" si="9"/>
        <v/>
      </c>
      <c r="AD50" s="60" t="str">
        <f t="shared" si="9"/>
        <v/>
      </c>
      <c r="AE50" s="60" t="str">
        <f t="shared" si="9"/>
        <v/>
      </c>
      <c r="AF50" s="60" t="str">
        <f t="shared" si="9"/>
        <v/>
      </c>
      <c r="AG50" s="60" t="str">
        <f t="shared" si="9"/>
        <v/>
      </c>
      <c r="AH50" s="65"/>
      <c r="AI50" s="61" t="str">
        <f>IF(SUM(D48:AH48)&lt;=0,"",(SUMPRODUCT(ROUND(ROUND(($D$48:AH48)/100,0)*$AB$5/1000,2))))</f>
        <v/>
      </c>
      <c r="AL50" s="77">
        <f>SUM(D50:AG50)</f>
        <v>0</v>
      </c>
    </row>
    <row r="51" spans="1:38" ht="12.4" customHeight="1" thickBot="1" x14ac:dyDescent="0.2">
      <c r="A51" s="5"/>
      <c r="B51" s="28" t="s">
        <v>5</v>
      </c>
      <c r="C51" s="29" t="s">
        <v>2</v>
      </c>
      <c r="D51" s="62" t="str">
        <f>IF(D48&lt;=0,"",($AL$14+$AL$18+$AL$22+$AL$26+$AL$30+$AL$34+$AL$38+$AL$42+$AL$46+SUMPRODUCT(ROUND(ROUND(($D$48:D48)/100,0)*$AB$5/1000,2))))</f>
        <v/>
      </c>
      <c r="E51" s="62" t="str">
        <f>IF(E48&lt;=0,"",($AL$14+$AL$18+$AL$22+$AL$26+$AL$30+$AL$34+$AL$38+$AL$42+$AL$46+SUMPRODUCT(ROUND(ROUND(($D$48:E48)/100,0)*$AB$5/1000,2))))</f>
        <v/>
      </c>
      <c r="F51" s="62" t="str">
        <f>IF(F48&lt;=0,"",($AL$14+$AL$18+$AL$22+$AL$26+$AL$30+$AL$34+$AL$38+$AL$42+$AL$46+SUMPRODUCT(ROUND(ROUND(($D$48:F48)/100,0)*$AB$5/1000,2))))</f>
        <v/>
      </c>
      <c r="G51" s="62" t="str">
        <f>IF(G48&lt;=0,"",($AL$14+$AL$18+$AL$22+$AL$26+$AL$30+$AL$34+$AL$38+$AL$42+$AL$46+SUMPRODUCT(ROUND(ROUND(($D$48:G48)/100,0)*$AB$5/1000,2))))</f>
        <v/>
      </c>
      <c r="H51" s="62" t="str">
        <f>IF(H48&lt;=0,"",($AL$14+$AL$18+$AL$22+$AL$26+$AL$30+$AL$34+$AL$38+$AL$42+$AL$46+SUMPRODUCT(ROUND(ROUND(($D$48:H48)/100,0)*$AB$5/1000,2))))</f>
        <v/>
      </c>
      <c r="I51" s="62" t="str">
        <f>IF(I48&lt;=0,"",($AL$14+$AL$18+$AL$22+$AL$26+$AL$30+$AL$34+$AL$38+$AL$42+$AL$46+SUMPRODUCT(ROUND(ROUND(($D$48:I48)/100,0)*$AB$5/1000,2))))</f>
        <v/>
      </c>
      <c r="J51" s="62" t="str">
        <f>IF(J48&lt;=0,"",($AL$14+$AL$18+$AL$22+$AL$26+$AL$30+$AL$34+$AL$38+$AL$42+$AL$46+SUMPRODUCT(ROUND(ROUND(($D$48:J48)/100,0)*$AB$5/1000,2))))</f>
        <v/>
      </c>
      <c r="K51" s="62" t="str">
        <f>IF(K48&lt;=0,"",($AL$14+$AL$18+$AL$22+$AL$26+$AL$30+$AL$34+$AL$38+$AL$42+$AL$46+SUMPRODUCT(ROUND(ROUND(($D$48:K48)/100,0)*$AB$5/1000,2))))</f>
        <v/>
      </c>
      <c r="L51" s="62" t="str">
        <f>IF(L48&lt;=0,"",($AL$14+$AL$18+$AL$22+$AL$26+$AL$30+$AL$34+$AL$38+$AL$42+$AL$46+SUMPRODUCT(ROUND(ROUND(($D$48:L48)/100,0)*$AB$5/1000,2))))</f>
        <v/>
      </c>
      <c r="M51" s="62" t="str">
        <f>IF(M48&lt;=0,"",($AL$14+$AL$18+$AL$22+$AL$26+$AL$30+$AL$34+$AL$38+$AL$42+$AL$46+SUMPRODUCT(ROUND(ROUND(($D$48:M48)/100,0)*$AB$5/1000,2))))</f>
        <v/>
      </c>
      <c r="N51" s="62" t="str">
        <f>IF(N48&lt;=0,"",($AL$14+$AL$18+$AL$22+$AL$26+$AL$30+$AL$34+$AL$38+$AL$42+$AL$46+SUMPRODUCT(ROUND(ROUND(($D$48:N48)/100,0)*$AB$5/1000,2))))</f>
        <v/>
      </c>
      <c r="O51" s="62" t="str">
        <f>IF(O48&lt;=0,"",($AL$14+$AL$18+$AL$22+$AL$26+$AL$30+$AL$34+$AL$38+$AL$42+$AL$46+SUMPRODUCT(ROUND(ROUND(($D$48:O48)/100,0)*$AB$5/1000,2))))</f>
        <v/>
      </c>
      <c r="P51" s="62" t="str">
        <f>IF(P48&lt;=0,"",($AL$14+$AL$18+$AL$22+$AL$26+$AL$30+$AL$34+$AL$38+$AL$42+$AL$46+SUMPRODUCT(ROUND(ROUND(($D$48:P48)/100,0)*$AB$5/1000,2))))</f>
        <v/>
      </c>
      <c r="Q51" s="62" t="str">
        <f>IF(Q48&lt;=0,"",($AL$14+$AL$18+$AL$22+$AL$26+$AL$30+$AL$34+$AL$38+$AL$42+$AL$46+SUMPRODUCT(ROUND(ROUND(($D$48:Q48)/100,0)*$AB$5/1000,2))))</f>
        <v/>
      </c>
      <c r="R51" s="62" t="str">
        <f>IF(R48&lt;=0,"",($AL$14+$AL$18+$AL$22+$AL$26+$AL$30+$AL$34+$AL$38+$AL$42+$AL$46+SUMPRODUCT(ROUND(ROUND(($D$48:R48)/100,0)*$AB$5/1000,2))))</f>
        <v/>
      </c>
      <c r="S51" s="62" t="str">
        <f>IF(S48&lt;=0,"",($AL$14+$AL$18+$AL$22+$AL$26+$AL$30+$AL$34+$AL$38+$AL$42+$AL$46+SUMPRODUCT(ROUND(ROUND(($D$48:S48)/100,0)*$AB$5/1000,2))))</f>
        <v/>
      </c>
      <c r="T51" s="62" t="str">
        <f>IF(T48&lt;=0,"",($AL$14+$AL$18+$AL$22+$AL$26+$AL$30+$AL$34+$AL$38+$AL$42+$AL$46+SUMPRODUCT(ROUND(ROUND(($D$48:T48)/100,0)*$AB$5/1000,2))))</f>
        <v/>
      </c>
      <c r="U51" s="62" t="str">
        <f>IF(U48&lt;=0,"",($AL$14+$AL$18+$AL$22+$AL$26+$AL$30+$AL$34+$AL$38+$AL$42+$AL$46+SUMPRODUCT(ROUND(ROUND(($D$48:U48)/100,0)*$AB$5/1000,2))))</f>
        <v/>
      </c>
      <c r="V51" s="62" t="str">
        <f>IF(V48&lt;=0,"",($AL$14+$AL$18+$AL$22+$AL$26+$AL$30+$AL$34+$AL$38+$AL$42+$AL$46+SUMPRODUCT(ROUND(ROUND(($D$48:V48)/100,0)*$AB$5/1000,2))))</f>
        <v/>
      </c>
      <c r="W51" s="62" t="str">
        <f>IF(W48&lt;=0,"",($AL$14+$AL$18+$AL$22+$AL$26+$AL$30+$AL$34+$AL$38+$AL$42+$AL$46+SUMPRODUCT(ROUND(ROUND(($D$48:W48)/100,0)*$AB$5/1000,2))))</f>
        <v/>
      </c>
      <c r="X51" s="62" t="str">
        <f>IF(X48&lt;=0,"",($AL$14+$AL$18+$AL$22+$AL$26+$AL$30+$AL$34+$AL$38+$AL$42+$AL$46+SUMPRODUCT(ROUND(ROUND(($D$48:X48)/100,0)*$AB$5/1000,2))))</f>
        <v/>
      </c>
      <c r="Y51" s="62" t="str">
        <f>IF(Y48&lt;=0,"",($AL$14+$AL$18+$AL$22+$AL$26+$AL$30+$AL$34+$AL$38+$AL$42+$AL$46+SUMPRODUCT(ROUND(ROUND(($D$48:Y48)/100,0)*$AB$5/1000,2))))</f>
        <v/>
      </c>
      <c r="Z51" s="62" t="str">
        <f>IF(Z48&lt;=0,"",($AL$14+$AL$18+$AL$22+$AL$26+$AL$30+$AL$34+$AL$38+$AL$42+$AL$46+SUMPRODUCT(ROUND(ROUND(($D$48:Z48)/100,0)*$AB$5/1000,2))))</f>
        <v/>
      </c>
      <c r="AA51" s="62" t="str">
        <f>IF(AA48&lt;=0,"",($AL$14+$AL$18+$AL$22+$AL$26+$AL$30+$AL$34+$AL$38+$AL$42+$AL$46+SUMPRODUCT(ROUND(ROUND(($D$48:AA48)/100,0)*$AB$5/1000,2))))</f>
        <v/>
      </c>
      <c r="AB51" s="62" t="str">
        <f>IF(AB48&lt;=0,"",($AL$14+$AL$18+$AL$22+$AL$26+$AL$30+$AL$34+$AL$38+$AL$42+$AL$46+SUMPRODUCT(ROUND(ROUND(($D$48:AB48)/100,0)*$AB$5/1000,2))))</f>
        <v/>
      </c>
      <c r="AC51" s="62" t="str">
        <f>IF(AC48&lt;=0,"",($AL$14+$AL$18+$AL$22+$AL$26+$AL$30+$AL$34+$AL$38+$AL$42+$AL$46+SUMPRODUCT(ROUND(ROUND(($D$48:AC48)/100,0)*$AB$5/1000,2))))</f>
        <v/>
      </c>
      <c r="AD51" s="62" t="str">
        <f>IF(AD48&lt;=0,"",($AL$14+$AL$18+$AL$22+$AL$26+$AL$30+$AL$34+$AL$38+$AL$42+$AL$46+SUMPRODUCT(ROUND(ROUND(($D$48:AD48)/100,0)*$AB$5/1000,2))))</f>
        <v/>
      </c>
      <c r="AE51" s="62" t="str">
        <f>IF(AE48&lt;=0,"",($AL$14+$AL$18+$AL$22+$AL$26+$AL$30+$AL$34+$AL$38+$AL$42+$AL$46+SUMPRODUCT(ROUND(ROUND(($D$48:AE48)/100,0)*$AB$5/1000,2))))</f>
        <v/>
      </c>
      <c r="AF51" s="62" t="str">
        <f>IF(AF48&lt;=0,"",($AL$14+$AL$18+$AL$22+$AL$26+$AL$30+$AL$34+$AL$38+$AL$42+$AL$46+SUMPRODUCT(ROUND(ROUND(($D$48:AF48)/100,0)*$AB$5/1000,2))))</f>
        <v/>
      </c>
      <c r="AG51" s="62" t="str">
        <f>IF(AG48&lt;=0,"",($AL$14+$AL$18+$AL$22+$AL$26+$AL$30+$AL$34+$AL$38+$AL$42+$AL$46+SUMPRODUCT(ROUND(ROUND(($D$48:AG48)/100,0)*$AB$5/1000,2))))</f>
        <v/>
      </c>
      <c r="AH51" s="66"/>
      <c r="AI51" s="64"/>
    </row>
    <row r="52" spans="1:38" ht="12.4" customHeight="1" x14ac:dyDescent="0.15">
      <c r="A52" s="6"/>
      <c r="B52" s="33" t="s">
        <v>0</v>
      </c>
      <c r="C52" s="34" t="s">
        <v>0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0"/>
      <c r="AI52" s="52"/>
    </row>
    <row r="53" spans="1:38" ht="12.4" customHeight="1" x14ac:dyDescent="0.15">
      <c r="A53" s="4">
        <v>5</v>
      </c>
      <c r="B53" s="18" t="s">
        <v>1</v>
      </c>
      <c r="C53" s="22" t="s">
        <v>2</v>
      </c>
      <c r="D53" s="53" t="str">
        <f>IF(D52&lt;=0,"",($AK$13+$AK$17+$AK$21+$AK$25+$AK$29+$AK$33+$AK$37+$AK$41+$AK$45+$AK$49+SUMPRODUCT(ROUND(($D$52:D52)/100,0)*100)))</f>
        <v/>
      </c>
      <c r="E53" s="53" t="str">
        <f>IF(E52&lt;=0,"",($AK$13+$AK$17+$AK$21+$AK$25+$AK$29+$AK$33+$AK$37+$AK$41+$AK$45+$AK$49+SUMPRODUCT(ROUND(($D$52:E52)/100,0)*100)))</f>
        <v/>
      </c>
      <c r="F53" s="53" t="str">
        <f>IF(F52&lt;=0,"",($AK$13+$AK$17+$AK$21+$AK$25+$AK$29+$AK$33+$AK$37+$AK$41+$AK$45+$AK$49+SUMPRODUCT(ROUND(($D$52:F52)/100,0)*100)))</f>
        <v/>
      </c>
      <c r="G53" s="53" t="str">
        <f>IF(G52&lt;=0,"",($AK$13+$AK$17+$AK$21+$AK$25+$AK$29+$AK$33+$AK$37+$AK$41+$AK$45+$AK$49+SUMPRODUCT(ROUND(($D$52:G52)/100,0)*100)))</f>
        <v/>
      </c>
      <c r="H53" s="53" t="str">
        <f>IF(H52&lt;=0,"",($AK$13+$AK$17+$AK$21+$AK$25+$AK$29+$AK$33+$AK$37+$AK$41+$AK$45+$AK$49+SUMPRODUCT(ROUND(($D$52:H52)/100,0)*100)))</f>
        <v/>
      </c>
      <c r="I53" s="53" t="str">
        <f>IF(I52&lt;=0,"",($AK$13+$AK$17+$AK$21+$AK$25+$AK$29+$AK$33+$AK$37+$AK$41+$AK$45+$AK$49+SUMPRODUCT(ROUND(($D$52:I52)/100,0)*100)))</f>
        <v/>
      </c>
      <c r="J53" s="53" t="str">
        <f>IF(J52&lt;=0,"",($AK$13+$AK$17+$AK$21+$AK$25+$AK$29+$AK$33+$AK$37+$AK$41+$AK$45+$AK$49+SUMPRODUCT(ROUND(($D$52:J52)/100,0)*100)))</f>
        <v/>
      </c>
      <c r="K53" s="53" t="str">
        <f>IF(K52&lt;=0,"",($AK$13+$AK$17+$AK$21+$AK$25+$AK$29+$AK$33+$AK$37+$AK$41+$AK$45+$AK$49+SUMPRODUCT(ROUND(($D$52:K52)/100,0)*100)))</f>
        <v/>
      </c>
      <c r="L53" s="53" t="str">
        <f>IF(L52&lt;=0,"",($AK$13+$AK$17+$AK$21+$AK$25+$AK$29+$AK$33+$AK$37+$AK$41+$AK$45+$AK$49+SUMPRODUCT(ROUND(($D$52:L52)/100,0)*100)))</f>
        <v/>
      </c>
      <c r="M53" s="53" t="str">
        <f>IF(M52&lt;=0,"",($AK$13+$AK$17+$AK$21+$AK$25+$AK$29+$AK$33+$AK$37+$AK$41+$AK$45+$AK$49+SUMPRODUCT(ROUND(($D$52:M52)/100,0)*100)))</f>
        <v/>
      </c>
      <c r="N53" s="53" t="str">
        <f>IF(N52&lt;=0,"",($AK$13+$AK$17+$AK$21+$AK$25+$AK$29+$AK$33+$AK$37+$AK$41+$AK$45+$AK$49+SUMPRODUCT(ROUND(($D$52:N52)/100,0)*100)))</f>
        <v/>
      </c>
      <c r="O53" s="53" t="str">
        <f>IF(O52&lt;=0,"",($AK$13+$AK$17+$AK$21+$AK$25+$AK$29+$AK$33+$AK$37+$AK$41+$AK$45+$AK$49+SUMPRODUCT(ROUND(($D$52:O52)/100,0)*100)))</f>
        <v/>
      </c>
      <c r="P53" s="53" t="str">
        <f>IF(P52&lt;=0,"",($AK$13+$AK$17+$AK$21+$AK$25+$AK$29+$AK$33+$AK$37+$AK$41+$AK$45+$AK$49+SUMPRODUCT(ROUND(($D$52:P52)/100,0)*100)))</f>
        <v/>
      </c>
      <c r="Q53" s="53" t="str">
        <f>IF(Q52&lt;=0,"",($AK$13+$AK$17+$AK$21+$AK$25+$AK$29+$AK$33+$AK$37+$AK$41+$AK$45+$AK$49+SUMPRODUCT(ROUND(($D$52:Q52)/100,0)*100)))</f>
        <v/>
      </c>
      <c r="R53" s="53" t="str">
        <f>IF(R52&lt;=0,"",($AK$13+$AK$17+$AK$21+$AK$25+$AK$29+$AK$33+$AK$37+$AK$41+$AK$45+$AK$49+SUMPRODUCT(ROUND(($D$52:R52)/100,0)*100)))</f>
        <v/>
      </c>
      <c r="S53" s="53" t="str">
        <f>IF(S52&lt;=0,"",($AK$13+$AK$17+$AK$21+$AK$25+$AK$29+$AK$33+$AK$37+$AK$41+$AK$45+$AK$49+SUMPRODUCT(ROUND(($D$52:S52)/100,0)*100)))</f>
        <v/>
      </c>
      <c r="T53" s="53" t="str">
        <f>IF(T52&lt;=0,"",($AK$13+$AK$17+$AK$21+$AK$25+$AK$29+$AK$33+$AK$37+$AK$41+$AK$45+$AK$49+SUMPRODUCT(ROUND(($D$52:T52)/100,0)*100)))</f>
        <v/>
      </c>
      <c r="U53" s="53" t="str">
        <f>IF(U52&lt;=0,"",($AK$13+$AK$17+$AK$21+$AK$25+$AK$29+$AK$33+$AK$37+$AK$41+$AK$45+$AK$49+SUMPRODUCT(ROUND(($D$52:U52)/100,0)*100)))</f>
        <v/>
      </c>
      <c r="V53" s="53" t="str">
        <f>IF(V52&lt;=0,"",($AK$13+$AK$17+$AK$21+$AK$25+$AK$29+$AK$33+$AK$37+$AK$41+$AK$45+$AK$49+SUMPRODUCT(ROUND(($D$52:V52)/100,0)*100)))</f>
        <v/>
      </c>
      <c r="W53" s="53" t="str">
        <f>IF(W52&lt;=0,"",($AK$13+$AK$17+$AK$21+$AK$25+$AK$29+$AK$33+$AK$37+$AK$41+$AK$45+$AK$49+SUMPRODUCT(ROUND(($D$52:W52)/100,0)*100)))</f>
        <v/>
      </c>
      <c r="X53" s="53" t="str">
        <f>IF(X52&lt;=0,"",($AK$13+$AK$17+$AK$21+$AK$25+$AK$29+$AK$33+$AK$37+$AK$41+$AK$45+$AK$49+SUMPRODUCT(ROUND(($D$52:X52)/100,0)*100)))</f>
        <v/>
      </c>
      <c r="Y53" s="53" t="str">
        <f>IF(Y52&lt;=0,"",($AK$13+$AK$17+$AK$21+$AK$25+$AK$29+$AK$33+$AK$37+$AK$41+$AK$45+$AK$49+SUMPRODUCT(ROUND(($D$52:Y52)/100,0)*100)))</f>
        <v/>
      </c>
      <c r="Z53" s="53" t="str">
        <f>IF(Z52&lt;=0,"",($AK$13+$AK$17+$AK$21+$AK$25+$AK$29+$AK$33+$AK$37+$AK$41+$AK$45+$AK$49+SUMPRODUCT(ROUND(($D$52:Z52)/100,0)*100)))</f>
        <v/>
      </c>
      <c r="AA53" s="53" t="str">
        <f>IF(AA52&lt;=0,"",($AK$13+$AK$17+$AK$21+$AK$25+$AK$29+$AK$33+$AK$37+$AK$41+$AK$45+$AK$49+SUMPRODUCT(ROUND(($D$52:AA52)/100,0)*100)))</f>
        <v/>
      </c>
      <c r="AB53" s="53" t="str">
        <f>IF(AB52&lt;=0,"",($AK$13+$AK$17+$AK$21+$AK$25+$AK$29+$AK$33+$AK$37+$AK$41+$AK$45+$AK$49+SUMPRODUCT(ROUND(($D$52:AB52)/100,0)*100)))</f>
        <v/>
      </c>
      <c r="AC53" s="53" t="str">
        <f>IF(AC52&lt;=0,"",($AK$13+$AK$17+$AK$21+$AK$25+$AK$29+$AK$33+$AK$37+$AK$41+$AK$45+$AK$49+SUMPRODUCT(ROUND(($D$52:AC52)/100,0)*100)))</f>
        <v/>
      </c>
      <c r="AD53" s="53" t="str">
        <f>IF(AD52&lt;=0,"",($AK$13+$AK$17+$AK$21+$AK$25+$AK$29+$AK$33+$AK$37+$AK$41+$AK$45+$AK$49+SUMPRODUCT(ROUND(($D$52:AD52)/100,0)*100)))</f>
        <v/>
      </c>
      <c r="AE53" s="53" t="str">
        <f>IF(AE52&lt;=0,"",($AK$13+$AK$17+$AK$21+$AK$25+$AK$29+$AK$33+$AK$37+$AK$41+$AK$45+$AK$49+SUMPRODUCT(ROUND(($D$52:AE52)/100,0)*100)))</f>
        <v/>
      </c>
      <c r="AF53" s="53" t="str">
        <f>IF(AF52&lt;=0,"",($AK$13+$AK$17+$AK$21+$AK$25+$AK$29+$AK$33+$AK$37+$AK$41+$AK$45+$AK$49+SUMPRODUCT(ROUND(($D$52:AF52)/100,0)*100)))</f>
        <v/>
      </c>
      <c r="AG53" s="53" t="str">
        <f>IF(AG52&lt;=0,"",($AK$13+$AK$17+$AK$21+$AK$25+$AK$29+$AK$33+$AK$37+$AK$41+$AK$45+$AK$49+SUMPRODUCT(ROUND(($D$52:AG52)/100,0)*100)))</f>
        <v/>
      </c>
      <c r="AH53" s="53" t="str">
        <f>IF(AH52&lt;=0,"",($AK$13+$AK$17+$AK$21+$AK$25+$AK$29+$AK$33+$AK$37+$AK$41+$AK$45+$AK$49+SUMPRODUCT(ROUND(($D$52:AH52)/100,0)*100)))</f>
        <v/>
      </c>
      <c r="AI53" s="54" t="str">
        <f>IF(SUM(D52:AI52)&lt;=0,"",(SUMPRODUCT(ROUND(($D$52:AI52)/100,0)*100)))</f>
        <v/>
      </c>
      <c r="AK53">
        <f>SUMPRODUCT(ROUND((D52:AH52)/100,0)*100)</f>
        <v>0</v>
      </c>
    </row>
    <row r="54" spans="1:38" ht="11.45" customHeight="1" x14ac:dyDescent="0.15">
      <c r="A54" s="4"/>
      <c r="B54" s="26" t="s">
        <v>4</v>
      </c>
      <c r="C54" s="22" t="s">
        <v>13</v>
      </c>
      <c r="D54" s="60" t="str">
        <f>IF(D52&lt;=0,"",(ROUND(ROUND(D52/100,0)*$AB$5/1000,2)))</f>
        <v/>
      </c>
      <c r="E54" s="60" t="str">
        <f t="shared" ref="E54:AH54" si="10">IF(E52&lt;=0,"",(ROUND(ROUND(E52/100,0)*$AB$5/1000,2)))</f>
        <v/>
      </c>
      <c r="F54" s="60" t="str">
        <f t="shared" si="10"/>
        <v/>
      </c>
      <c r="G54" s="60" t="str">
        <f t="shared" si="10"/>
        <v/>
      </c>
      <c r="H54" s="60" t="str">
        <f t="shared" si="10"/>
        <v/>
      </c>
      <c r="I54" s="60" t="str">
        <f t="shared" si="10"/>
        <v/>
      </c>
      <c r="J54" s="60" t="str">
        <f t="shared" si="10"/>
        <v/>
      </c>
      <c r="K54" s="60" t="str">
        <f t="shared" si="10"/>
        <v/>
      </c>
      <c r="L54" s="60" t="str">
        <f t="shared" si="10"/>
        <v/>
      </c>
      <c r="M54" s="60" t="str">
        <f t="shared" si="10"/>
        <v/>
      </c>
      <c r="N54" s="60" t="str">
        <f t="shared" si="10"/>
        <v/>
      </c>
      <c r="O54" s="60" t="str">
        <f t="shared" si="10"/>
        <v/>
      </c>
      <c r="P54" s="60" t="str">
        <f t="shared" si="10"/>
        <v/>
      </c>
      <c r="Q54" s="60" t="str">
        <f t="shared" si="10"/>
        <v/>
      </c>
      <c r="R54" s="60" t="str">
        <f t="shared" si="10"/>
        <v/>
      </c>
      <c r="S54" s="60" t="str">
        <f t="shared" si="10"/>
        <v/>
      </c>
      <c r="T54" s="60" t="str">
        <f t="shared" si="10"/>
        <v/>
      </c>
      <c r="U54" s="60" t="str">
        <f t="shared" si="10"/>
        <v/>
      </c>
      <c r="V54" s="60" t="str">
        <f t="shared" si="10"/>
        <v/>
      </c>
      <c r="W54" s="60" t="str">
        <f t="shared" si="10"/>
        <v/>
      </c>
      <c r="X54" s="60" t="str">
        <f t="shared" si="10"/>
        <v/>
      </c>
      <c r="Y54" s="60" t="str">
        <f t="shared" si="10"/>
        <v/>
      </c>
      <c r="Z54" s="60" t="str">
        <f t="shared" si="10"/>
        <v/>
      </c>
      <c r="AA54" s="60" t="str">
        <f t="shared" si="10"/>
        <v/>
      </c>
      <c r="AB54" s="60" t="str">
        <f t="shared" si="10"/>
        <v/>
      </c>
      <c r="AC54" s="60" t="str">
        <f t="shared" si="10"/>
        <v/>
      </c>
      <c r="AD54" s="60" t="str">
        <f t="shared" si="10"/>
        <v/>
      </c>
      <c r="AE54" s="60" t="str">
        <f t="shared" si="10"/>
        <v/>
      </c>
      <c r="AF54" s="60" t="str">
        <f t="shared" si="10"/>
        <v/>
      </c>
      <c r="AG54" s="60" t="str">
        <f t="shared" si="10"/>
        <v/>
      </c>
      <c r="AH54" s="60" t="str">
        <f t="shared" si="10"/>
        <v/>
      </c>
      <c r="AI54" s="61" t="str">
        <f>IF(SUM(D52:AH52)&lt;=0,"",(SUMPRODUCT(ROUND(ROUND(($D$52:AH52)/100,0)*$AB$5/1000,2))))</f>
        <v/>
      </c>
      <c r="AL54" s="77">
        <f>SUM(D54:AH54)</f>
        <v>0</v>
      </c>
    </row>
    <row r="55" spans="1:38" ht="12.4" customHeight="1" thickBot="1" x14ac:dyDescent="0.2">
      <c r="A55" s="5"/>
      <c r="B55" s="28" t="s">
        <v>5</v>
      </c>
      <c r="C55" s="29" t="s">
        <v>2</v>
      </c>
      <c r="D55" s="62" t="str">
        <f>IF(D52&lt;=0,"",($AL$14+$AL$18+$AL$22+$AL$26+$AL$30+$AL$34+$AL$38+$AL$42+$AL$46+$AL$50+SUMPRODUCT(ROUND(ROUND(($D$52:D52)/100,0)*$AB$5/1000,2))))</f>
        <v/>
      </c>
      <c r="E55" s="62" t="str">
        <f>IF(E52&lt;=0,"",($AL$14+$AL$18+$AL$22+$AL$26+$AL$30+$AL$34+$AL$38+$AL$42+$AL$46+$AL$50+SUMPRODUCT(ROUND(ROUND(($D$52:E52)/100,0)*$AB$5/1000,2))))</f>
        <v/>
      </c>
      <c r="F55" s="62" t="str">
        <f>IF(F52&lt;=0,"",($AL$14+$AL$18+$AL$22+$AL$26+$AL$30+$AL$34+$AL$38+$AL$42+$AL$46+$AL$50+SUMPRODUCT(ROUND(ROUND(($D$52:F52)/100,0)*$AB$5/1000,2))))</f>
        <v/>
      </c>
      <c r="G55" s="62" t="str">
        <f>IF(G52&lt;=0,"",($AL$14+$AL$18+$AL$22+$AL$26+$AL$30+$AL$34+$AL$38+$AL$42+$AL$46+$AL$50+SUMPRODUCT(ROUND(ROUND(($D$52:G52)/100,0)*$AB$5/1000,2))))</f>
        <v/>
      </c>
      <c r="H55" s="62" t="str">
        <f>IF(H52&lt;=0,"",($AL$14+$AL$18+$AL$22+$AL$26+$AL$30+$AL$34+$AL$38+$AL$42+$AL$46+$AL$50+SUMPRODUCT(ROUND(ROUND(($D$52:H52)/100,0)*$AB$5/1000,2))))</f>
        <v/>
      </c>
      <c r="I55" s="62" t="str">
        <f>IF(I52&lt;=0,"",($AL$14+$AL$18+$AL$22+$AL$26+$AL$30+$AL$34+$AL$38+$AL$42+$AL$46+$AL$50+SUMPRODUCT(ROUND(ROUND(($D$52:I52)/100,0)*$AB$5/1000,2))))</f>
        <v/>
      </c>
      <c r="J55" s="62" t="str">
        <f>IF(J52&lt;=0,"",($AL$14+$AL$18+$AL$22+$AL$26+$AL$30+$AL$34+$AL$38+$AL$42+$AL$46+$AL$50+SUMPRODUCT(ROUND(ROUND(($D$52:J52)/100,0)*$AB$5/1000,2))))</f>
        <v/>
      </c>
      <c r="K55" s="62" t="str">
        <f>IF(K52&lt;=0,"",($AL$14+$AL$18+$AL$22+$AL$26+$AL$30+$AL$34+$AL$38+$AL$42+$AL$46+$AL$50+SUMPRODUCT(ROUND(ROUND(($D$52:K52)/100,0)*$AB$5/1000,2))))</f>
        <v/>
      </c>
      <c r="L55" s="62" t="str">
        <f>IF(L52&lt;=0,"",($AL$14+$AL$18+$AL$22+$AL$26+$AL$30+$AL$34+$AL$38+$AL$42+$AL$46+$AL$50+SUMPRODUCT(ROUND(ROUND(($D$52:L52)/100,0)*$AB$5/1000,2))))</f>
        <v/>
      </c>
      <c r="M55" s="62" t="str">
        <f>IF(M52&lt;=0,"",($AL$14+$AL$18+$AL$22+$AL$26+$AL$30+$AL$34+$AL$38+$AL$42+$AL$46+$AL$50+SUMPRODUCT(ROUND(ROUND(($D$52:M52)/100,0)*$AB$5/1000,2))))</f>
        <v/>
      </c>
      <c r="N55" s="62" t="str">
        <f>IF(N52&lt;=0,"",($AL$14+$AL$18+$AL$22+$AL$26+$AL$30+$AL$34+$AL$38+$AL$42+$AL$46+$AL$50+SUMPRODUCT(ROUND(ROUND(($D$52:N52)/100,0)*$AB$5/1000,2))))</f>
        <v/>
      </c>
      <c r="O55" s="62" t="str">
        <f>IF(O52&lt;=0,"",($AL$14+$AL$18+$AL$22+$AL$26+$AL$30+$AL$34+$AL$38+$AL$42+$AL$46+$AL$50+SUMPRODUCT(ROUND(ROUND(($D$52:O52)/100,0)*$AB$5/1000,2))))</f>
        <v/>
      </c>
      <c r="P55" s="62" t="str">
        <f>IF(P52&lt;=0,"",($AL$14+$AL$18+$AL$22+$AL$26+$AL$30+$AL$34+$AL$38+$AL$42+$AL$46+$AL$50+SUMPRODUCT(ROUND(ROUND(($D$52:P52)/100,0)*$AB$5/1000,2))))</f>
        <v/>
      </c>
      <c r="Q55" s="62" t="str">
        <f>IF(Q52&lt;=0,"",($AL$14+$AL$18+$AL$22+$AL$26+$AL$30+$AL$34+$AL$38+$AL$42+$AL$46+$AL$50+SUMPRODUCT(ROUND(ROUND(($D$52:Q52)/100,0)*$AB$5/1000,2))))</f>
        <v/>
      </c>
      <c r="R55" s="62" t="str">
        <f>IF(R52&lt;=0,"",($AL$14+$AL$18+$AL$22+$AL$26+$AL$30+$AL$34+$AL$38+$AL$42+$AL$46+$AL$50+SUMPRODUCT(ROUND(ROUND(($D$52:R52)/100,0)*$AB$5/1000,2))))</f>
        <v/>
      </c>
      <c r="S55" s="62" t="str">
        <f>IF(S52&lt;=0,"",($AL$14+$AL$18+$AL$22+$AL$26+$AL$30+$AL$34+$AL$38+$AL$42+$AL$46+$AL$50+SUMPRODUCT(ROUND(ROUND(($D$52:S52)/100,0)*$AB$5/1000,2))))</f>
        <v/>
      </c>
      <c r="T55" s="62" t="str">
        <f>IF(T52&lt;=0,"",($AL$14+$AL$18+$AL$22+$AL$26+$AL$30+$AL$34+$AL$38+$AL$42+$AL$46+$AL$50+SUMPRODUCT(ROUND(ROUND(($D$52:T52)/100,0)*$AB$5/1000,2))))</f>
        <v/>
      </c>
      <c r="U55" s="62" t="str">
        <f>IF(U52&lt;=0,"",($AL$14+$AL$18+$AL$22+$AL$26+$AL$30+$AL$34+$AL$38+$AL$42+$AL$46+$AL$50+SUMPRODUCT(ROUND(ROUND(($D$52:U52)/100,0)*$AB$5/1000,2))))</f>
        <v/>
      </c>
      <c r="V55" s="62" t="str">
        <f>IF(V52&lt;=0,"",($AL$14+$AL$18+$AL$22+$AL$26+$AL$30+$AL$34+$AL$38+$AL$42+$AL$46+$AL$50+SUMPRODUCT(ROUND(ROUND(($D$52:V52)/100,0)*$AB$5/1000,2))))</f>
        <v/>
      </c>
      <c r="W55" s="62" t="str">
        <f>IF(W52&lt;=0,"",($AL$14+$AL$18+$AL$22+$AL$26+$AL$30+$AL$34+$AL$38+$AL$42+$AL$46+$AL$50+SUMPRODUCT(ROUND(ROUND(($D$52:W52)/100,0)*$AB$5/1000,2))))</f>
        <v/>
      </c>
      <c r="X55" s="62" t="str">
        <f>IF(X52&lt;=0,"",($AL$14+$AL$18+$AL$22+$AL$26+$AL$30+$AL$34+$AL$38+$AL$42+$AL$46+$AL$50+SUMPRODUCT(ROUND(ROUND(($D$52:X52)/100,0)*$AB$5/1000,2))))</f>
        <v/>
      </c>
      <c r="Y55" s="62" t="str">
        <f>IF(Y52&lt;=0,"",($AL$14+$AL$18+$AL$22+$AL$26+$AL$30+$AL$34+$AL$38+$AL$42+$AL$46+$AL$50+SUMPRODUCT(ROUND(ROUND(($D$52:Y52)/100,0)*$AB$5/1000,2))))</f>
        <v/>
      </c>
      <c r="Z55" s="62" t="str">
        <f>IF(Z52&lt;=0,"",($AL$14+$AL$18+$AL$22+$AL$26+$AL$30+$AL$34+$AL$38+$AL$42+$AL$46+$AL$50+SUMPRODUCT(ROUND(ROUND(($D$52:Z52)/100,0)*$AB$5/1000,2))))</f>
        <v/>
      </c>
      <c r="AA55" s="62" t="str">
        <f>IF(AA52&lt;=0,"",($AL$14+$AL$18+$AL$22+$AL$26+$AL$30+$AL$34+$AL$38+$AL$42+$AL$46+$AL$50+SUMPRODUCT(ROUND(ROUND(($D$52:AA52)/100,0)*$AB$5/1000,2))))</f>
        <v/>
      </c>
      <c r="AB55" s="62" t="str">
        <f>IF(AB52&lt;=0,"",($AL$14+$AL$18+$AL$22+$AL$26+$AL$30+$AL$34+$AL$38+$AL$42+$AL$46+$AL$50+SUMPRODUCT(ROUND(ROUND(($D$52:AB52)/100,0)*$AB$5/1000,2))))</f>
        <v/>
      </c>
      <c r="AC55" s="62" t="str">
        <f>IF(AC52&lt;=0,"",($AL$14+$AL$18+$AL$22+$AL$26+$AL$30+$AL$34+$AL$38+$AL$42+$AL$46+$AL$50+SUMPRODUCT(ROUND(ROUND(($D$52:AC52)/100,0)*$AB$5/1000,2))))</f>
        <v/>
      </c>
      <c r="AD55" s="62" t="str">
        <f>IF(AD52&lt;=0,"",($AL$14+$AL$18+$AL$22+$AL$26+$AL$30+$AL$34+$AL$38+$AL$42+$AL$46+$AL$50+SUMPRODUCT(ROUND(ROUND(($D$52:AD52)/100,0)*$AB$5/1000,2))))</f>
        <v/>
      </c>
      <c r="AE55" s="62" t="str">
        <f>IF(AE52&lt;=0,"",($AL$14+$AL$18+$AL$22+$AL$26+$AL$30+$AL$34+$AL$38+$AL$42+$AL$46+$AL$50+SUMPRODUCT(ROUND(ROUND(($D$52:AE52)/100,0)*$AB$5/1000,2))))</f>
        <v/>
      </c>
      <c r="AF55" s="62" t="str">
        <f>IF(AF52&lt;=0,"",($AL$14+$AL$18+$AL$22+$AL$26+$AL$30+$AL$34+$AL$38+$AL$42+$AL$46+$AL$50+SUMPRODUCT(ROUND(ROUND(($D$52:AF52)/100,0)*$AB$5/1000,2))))</f>
        <v/>
      </c>
      <c r="AG55" s="62" t="str">
        <f>IF(AG52&lt;=0,"",($AL$14+$AL$18+$AL$22+$AL$26+$AL$30+$AL$34+$AL$38+$AL$42+$AL$46+$AL$50+SUMPRODUCT(ROUND(ROUND(($D$52:AG52)/100,0)*$AB$5/1000,2))))</f>
        <v/>
      </c>
      <c r="AH55" s="62" t="str">
        <f>IF(AH52&lt;=0,"",($AL$14+$AL$18+$AL$22+$AL$26+$AL$30+$AL$34+$AL$38+$AL$42+$AL$46+$AL$50+SUMPRODUCT(ROUND(ROUND(($D$52:AH52)/100,0)*$AB$5/1000,2))))</f>
        <v/>
      </c>
      <c r="AI55" s="64"/>
    </row>
    <row r="56" spans="1:38" x14ac:dyDescent="0.15">
      <c r="A56" s="6"/>
      <c r="B56" s="33" t="s">
        <v>0</v>
      </c>
      <c r="C56" s="34" t="s">
        <v>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55"/>
      <c r="AI56" s="52"/>
    </row>
    <row r="57" spans="1:38" x14ac:dyDescent="0.15">
      <c r="A57" s="4">
        <v>6</v>
      </c>
      <c r="B57" s="18" t="s">
        <v>1</v>
      </c>
      <c r="C57" s="22" t="s">
        <v>2</v>
      </c>
      <c r="D57" s="53" t="str">
        <f>IF(D56&lt;=0,"",($AK$13+$AK$17+$AK$21+$AK$25+$AK$29+$AK$33+$AK$37+$AK$41+$AK$45+$AK$49+$AK$53+SUMPRODUCT(ROUND(($D$56:D56)/100,0)*100)))</f>
        <v/>
      </c>
      <c r="E57" s="53" t="str">
        <f>IF(E56&lt;=0,"",($AK$13+$AK$17+$AK$21+$AK$25+$AK$29+$AK$33+$AK$37+$AK$41+$AK$45+$AK$49+$AK$53+SUMPRODUCT(ROUND(($D$56:E56)/100,0)*100)))</f>
        <v/>
      </c>
      <c r="F57" s="53" t="str">
        <f>IF(F56&lt;=0,"",($AK$13+$AK$17+$AK$21+$AK$25+$AK$29+$AK$33+$AK$37+$AK$41+$AK$45+$AK$49+$AK$53+SUMPRODUCT(ROUND(($D$56:F56)/100,0)*100)))</f>
        <v/>
      </c>
      <c r="G57" s="53" t="str">
        <f>IF(G56&lt;=0,"",($AK$13+$AK$17+$AK$21+$AK$25+$AK$29+$AK$33+$AK$37+$AK$41+$AK$45+$AK$49+$AK$53+SUMPRODUCT(ROUND(($D$56:G56)/100,0)*100)))</f>
        <v/>
      </c>
      <c r="H57" s="53" t="str">
        <f>IF(H56&lt;=0,"",($AK$13+$AK$17+$AK$21+$AK$25+$AK$29+$AK$33+$AK$37+$AK$41+$AK$45+$AK$49+$AK$53+SUMPRODUCT(ROUND(($D$56:H56)/100,0)*100)))</f>
        <v/>
      </c>
      <c r="I57" s="53" t="str">
        <f>IF(I56&lt;=0,"",($AK$13+$AK$17+$AK$21+$AK$25+$AK$29+$AK$33+$AK$37+$AK$41+$AK$45+$AK$49+$AK$53+SUMPRODUCT(ROUND(($D$56:I56)/100,0)*100)))</f>
        <v/>
      </c>
      <c r="J57" s="53" t="str">
        <f>IF(J56&lt;=0,"",($AK$13+$AK$17+$AK$21+$AK$25+$AK$29+$AK$33+$AK$37+$AK$41+$AK$45+$AK$49+$AK$53+SUMPRODUCT(ROUND(($D$56:J56)/100,0)*100)))</f>
        <v/>
      </c>
      <c r="K57" s="53" t="str">
        <f>IF(K56&lt;=0,"",($AK$13+$AK$17+$AK$21+$AK$25+$AK$29+$AK$33+$AK$37+$AK$41+$AK$45+$AK$49+$AK$53+SUMPRODUCT(ROUND(($D$56:K56)/100,0)*100)))</f>
        <v/>
      </c>
      <c r="L57" s="53" t="str">
        <f>IF(L56&lt;=0,"",($AK$13+$AK$17+$AK$21+$AK$25+$AK$29+$AK$33+$AK$37+$AK$41+$AK$45+$AK$49+$AK$53+SUMPRODUCT(ROUND(($D$56:L56)/100,0)*100)))</f>
        <v/>
      </c>
      <c r="M57" s="53" t="str">
        <f>IF(M56&lt;=0,"",($AK$13+$AK$17+$AK$21+$AK$25+$AK$29+$AK$33+$AK$37+$AK$41+$AK$45+$AK$49+$AK$53+SUMPRODUCT(ROUND(($D$56:M56)/100,0)*100)))</f>
        <v/>
      </c>
      <c r="N57" s="53" t="str">
        <f>IF(N56&lt;=0,"",($AK$13+$AK$17+$AK$21+$AK$25+$AK$29+$AK$33+$AK$37+$AK$41+$AK$45+$AK$49+$AK$53+SUMPRODUCT(ROUND(($D$56:N56)/100,0)*100)))</f>
        <v/>
      </c>
      <c r="O57" s="53" t="str">
        <f>IF(O56&lt;=0,"",($AK$13+$AK$17+$AK$21+$AK$25+$AK$29+$AK$33+$AK$37+$AK$41+$AK$45+$AK$49+$AK$53+SUMPRODUCT(ROUND(($D$56:O56)/100,0)*100)))</f>
        <v/>
      </c>
      <c r="P57" s="53" t="str">
        <f>IF(P56&lt;=0,"",($AK$13+$AK$17+$AK$21+$AK$25+$AK$29+$AK$33+$AK$37+$AK$41+$AK$45+$AK$49+$AK$53+SUMPRODUCT(ROUND(($D$56:P56)/100,0)*100)))</f>
        <v/>
      </c>
      <c r="Q57" s="53" t="str">
        <f>IF(Q56&lt;=0,"",($AK$13+$AK$17+$AK$21+$AK$25+$AK$29+$AK$33+$AK$37+$AK$41+$AK$45+$AK$49+$AK$53+SUMPRODUCT(ROUND(($D$56:Q56)/100,0)*100)))</f>
        <v/>
      </c>
      <c r="R57" s="53" t="str">
        <f>IF(R56&lt;=0,"",($AK$13+$AK$17+$AK$21+$AK$25+$AK$29+$AK$33+$AK$37+$AK$41+$AK$45+$AK$49+$AK$53+SUMPRODUCT(ROUND(($D$56:R56)/100,0)*100)))</f>
        <v/>
      </c>
      <c r="S57" s="53" t="str">
        <f>IF(S56&lt;=0,"",($AK$13+$AK$17+$AK$21+$AK$25+$AK$29+$AK$33+$AK$37+$AK$41+$AK$45+$AK$49+$AK$53+SUMPRODUCT(ROUND(($D$56:S56)/100,0)*100)))</f>
        <v/>
      </c>
      <c r="T57" s="53" t="str">
        <f>IF(T56&lt;=0,"",($AK$13+$AK$17+$AK$21+$AK$25+$AK$29+$AK$33+$AK$37+$AK$41+$AK$45+$AK$49+$AK$53+SUMPRODUCT(ROUND(($D$56:T56)/100,0)*100)))</f>
        <v/>
      </c>
      <c r="U57" s="53" t="str">
        <f>IF(U56&lt;=0,"",($AK$13+$AK$17+$AK$21+$AK$25+$AK$29+$AK$33+$AK$37+$AK$41+$AK$45+$AK$49+$AK$53+SUMPRODUCT(ROUND(($D$56:U56)/100,0)*100)))</f>
        <v/>
      </c>
      <c r="V57" s="53" t="str">
        <f>IF(V56&lt;=0,"",($AK$13+$AK$17+$AK$21+$AK$25+$AK$29+$AK$33+$AK$37+$AK$41+$AK$45+$AK$49+$AK$53+SUMPRODUCT(ROUND(($D$56:V56)/100,0)*100)))</f>
        <v/>
      </c>
      <c r="W57" s="53" t="str">
        <f>IF(W56&lt;=0,"",($AK$13+$AK$17+$AK$21+$AK$25+$AK$29+$AK$33+$AK$37+$AK$41+$AK$45+$AK$49+$AK$53+SUMPRODUCT(ROUND(($D$56:W56)/100,0)*100)))</f>
        <v/>
      </c>
      <c r="X57" s="53" t="str">
        <f>IF(X56&lt;=0,"",($AK$13+$AK$17+$AK$21+$AK$25+$AK$29+$AK$33+$AK$37+$AK$41+$AK$45+$AK$49+$AK$53+SUMPRODUCT(ROUND(($D$56:X56)/100,0)*100)))</f>
        <v/>
      </c>
      <c r="Y57" s="53" t="str">
        <f>IF(Y56&lt;=0,"",($AK$13+$AK$17+$AK$21+$AK$25+$AK$29+$AK$33+$AK$37+$AK$41+$AK$45+$AK$49+$AK$53+SUMPRODUCT(ROUND(($D$56:Y56)/100,0)*100)))</f>
        <v/>
      </c>
      <c r="Z57" s="53" t="str">
        <f>IF(Z56&lt;=0,"",($AK$13+$AK$17+$AK$21+$AK$25+$AK$29+$AK$33+$AK$37+$AK$41+$AK$45+$AK$49+$AK$53+SUMPRODUCT(ROUND(($D$56:Z56)/100,0)*100)))</f>
        <v/>
      </c>
      <c r="AA57" s="53" t="str">
        <f>IF(AA56&lt;=0,"",($AK$13+$AK$17+$AK$21+$AK$25+$AK$29+$AK$33+$AK$37+$AK$41+$AK$45+$AK$49+$AK$53+SUMPRODUCT(ROUND(($D$56:AA56)/100,0)*100)))</f>
        <v/>
      </c>
      <c r="AB57" s="53" t="str">
        <f>IF(AB56&lt;=0,"",($AK$13+$AK$17+$AK$21+$AK$25+$AK$29+$AK$33+$AK$37+$AK$41+$AK$45+$AK$49+$AK$53+SUMPRODUCT(ROUND(($D$56:AB56)/100,0)*100)))</f>
        <v/>
      </c>
      <c r="AC57" s="53" t="str">
        <f>IF(AC56&lt;=0,"",($AK$13+$AK$17+$AK$21+$AK$25+$AK$29+$AK$33+$AK$37+$AK$41+$AK$45+$AK$49+$AK$53+SUMPRODUCT(ROUND(($D$56:AC56)/100,0)*100)))</f>
        <v/>
      </c>
      <c r="AD57" s="53" t="str">
        <f>IF(AD56&lt;=0,"",($AK$13+$AK$17+$AK$21+$AK$25+$AK$29+$AK$33+$AK$37+$AK$41+$AK$45+$AK$49+$AK$53+SUMPRODUCT(ROUND(($D$56:AD56)/100,0)*100)))</f>
        <v/>
      </c>
      <c r="AE57" s="53" t="str">
        <f>IF(AE56&lt;=0,"",($AK$13+$AK$17+$AK$21+$AK$25+$AK$29+$AK$33+$AK$37+$AK$41+$AK$45+$AK$49+$AK$53+SUMPRODUCT(ROUND(($D$56:AE56)/100,0)*100)))</f>
        <v/>
      </c>
      <c r="AF57" s="53" t="str">
        <f>IF(AF56&lt;=0,"",($AK$13+$AK$17+$AK$21+$AK$25+$AK$29+$AK$33+$AK$37+$AK$41+$AK$45+$AK$49+$AK$53+SUMPRODUCT(ROUND(($D$56:AF56)/100,0)*100)))</f>
        <v/>
      </c>
      <c r="AG57" s="53" t="str">
        <f>IF(AG56&lt;=0,"",($AK$13+$AK$17+$AK$21+$AK$25+$AK$29+$AK$33+$AK$37+$AK$41+$AK$45+$AK$49+$AK$53+SUMPRODUCT(ROUND(($D$56:AG56)/100,0)*100)))</f>
        <v/>
      </c>
      <c r="AH57" s="56"/>
      <c r="AI57" s="54" t="str">
        <f>IF(SUM(D56:AI56)&lt;=0,"",(SUMPRODUCT(ROUND(($D$56:AI56)/100,0)*100)))</f>
        <v/>
      </c>
      <c r="AK57">
        <f>SUMPRODUCT(ROUND((D56:AG56)/100,0)*100)</f>
        <v>0</v>
      </c>
    </row>
    <row r="58" spans="1:38" x14ac:dyDescent="0.15">
      <c r="A58" s="4"/>
      <c r="B58" s="26" t="s">
        <v>4</v>
      </c>
      <c r="C58" s="22" t="s">
        <v>13</v>
      </c>
      <c r="D58" s="60" t="str">
        <f>IF(D56&lt;=0,"",(ROUND(ROUND(D56/100,0)*$AB$5/1000,2)))</f>
        <v/>
      </c>
      <c r="E58" s="60" t="str">
        <f t="shared" ref="E58:AG58" si="11">IF(E56&lt;=0,"",(ROUND(ROUND(E56/100,0)*$AB$5/1000,2)))</f>
        <v/>
      </c>
      <c r="F58" s="60" t="str">
        <f t="shared" si="11"/>
        <v/>
      </c>
      <c r="G58" s="60" t="str">
        <f t="shared" si="11"/>
        <v/>
      </c>
      <c r="H58" s="60" t="str">
        <f t="shared" si="11"/>
        <v/>
      </c>
      <c r="I58" s="60" t="str">
        <f t="shared" si="11"/>
        <v/>
      </c>
      <c r="J58" s="60" t="str">
        <f t="shared" si="11"/>
        <v/>
      </c>
      <c r="K58" s="60" t="str">
        <f t="shared" si="11"/>
        <v/>
      </c>
      <c r="L58" s="60" t="str">
        <f t="shared" si="11"/>
        <v/>
      </c>
      <c r="M58" s="60" t="str">
        <f t="shared" si="11"/>
        <v/>
      </c>
      <c r="N58" s="60" t="str">
        <f t="shared" si="11"/>
        <v/>
      </c>
      <c r="O58" s="60" t="str">
        <f t="shared" si="11"/>
        <v/>
      </c>
      <c r="P58" s="60" t="str">
        <f t="shared" si="11"/>
        <v/>
      </c>
      <c r="Q58" s="60" t="str">
        <f t="shared" si="11"/>
        <v/>
      </c>
      <c r="R58" s="60" t="str">
        <f t="shared" si="11"/>
        <v/>
      </c>
      <c r="S58" s="60" t="str">
        <f t="shared" si="11"/>
        <v/>
      </c>
      <c r="T58" s="60" t="str">
        <f t="shared" si="11"/>
        <v/>
      </c>
      <c r="U58" s="60" t="str">
        <f t="shared" si="11"/>
        <v/>
      </c>
      <c r="V58" s="60" t="str">
        <f t="shared" si="11"/>
        <v/>
      </c>
      <c r="W58" s="60" t="str">
        <f t="shared" si="11"/>
        <v/>
      </c>
      <c r="X58" s="60" t="str">
        <f t="shared" si="11"/>
        <v/>
      </c>
      <c r="Y58" s="60" t="str">
        <f t="shared" si="11"/>
        <v/>
      </c>
      <c r="Z58" s="60" t="str">
        <f t="shared" si="11"/>
        <v/>
      </c>
      <c r="AA58" s="60" t="str">
        <f t="shared" si="11"/>
        <v/>
      </c>
      <c r="AB58" s="60" t="str">
        <f t="shared" si="11"/>
        <v/>
      </c>
      <c r="AC58" s="60" t="str">
        <f t="shared" si="11"/>
        <v/>
      </c>
      <c r="AD58" s="60" t="str">
        <f t="shared" si="11"/>
        <v/>
      </c>
      <c r="AE58" s="60" t="str">
        <f t="shared" si="11"/>
        <v/>
      </c>
      <c r="AF58" s="60" t="str">
        <f t="shared" si="11"/>
        <v/>
      </c>
      <c r="AG58" s="60" t="str">
        <f t="shared" si="11"/>
        <v/>
      </c>
      <c r="AH58" s="65"/>
      <c r="AI58" s="61" t="str">
        <f>IF(SUM(D56:AH56)&lt;=0,"",(SUMPRODUCT(ROUND(ROUND(($D$56:AH56)/100,0)*$AB$5/1000,2))))</f>
        <v/>
      </c>
      <c r="AL58" s="77">
        <f>SUM(D58:AG58)</f>
        <v>0</v>
      </c>
    </row>
    <row r="59" spans="1:38" ht="14.25" thickBot="1" x14ac:dyDescent="0.2">
      <c r="A59" s="5"/>
      <c r="B59" s="28" t="s">
        <v>5</v>
      </c>
      <c r="C59" s="29" t="s">
        <v>2</v>
      </c>
      <c r="D59" s="62" t="str">
        <f>IF(D56&lt;=0,"",($AL$14+$AL$18+$AL$22+$AL$26+$AL$30+$AL$34+$AL$38+$AL$42+$AL$46+$AL$50+$AL$54+SUMPRODUCT(ROUND(ROUND(($D$56:D56)/100,0)*$AB$5/1000,2))))</f>
        <v/>
      </c>
      <c r="E59" s="62" t="str">
        <f>IF(E56&lt;=0,"",($AL$14+$AL$18+$AL$22+$AL$26+$AL$30+$AL$34+$AL$38+$AL$42+$AL$46+$AL$50+$AL$54+SUMPRODUCT(ROUND(ROUND(($D$56:E56)/100,0)*$AB$5/1000,2))))</f>
        <v/>
      </c>
      <c r="F59" s="62" t="str">
        <f>IF(F56&lt;=0,"",($AL$14+$AL$18+$AL$22+$AL$26+$AL$30+$AL$34+$AL$38+$AL$42+$AL$46+$AL$50+$AL$54+SUMPRODUCT(ROUND(ROUND(($D$56:F56)/100,0)*$AB$5/1000,2))))</f>
        <v/>
      </c>
      <c r="G59" s="62" t="str">
        <f>IF(G56&lt;=0,"",($AL$14+$AL$18+$AL$22+$AL$26+$AL$30+$AL$34+$AL$38+$AL$42+$AL$46+$AL$50+$AL$54+SUMPRODUCT(ROUND(ROUND(($D$56:G56)/100,0)*$AB$5/1000,2))))</f>
        <v/>
      </c>
      <c r="H59" s="62" t="str">
        <f>IF(H56&lt;=0,"",($AL$14+$AL$18+$AL$22+$AL$26+$AL$30+$AL$34+$AL$38+$AL$42+$AL$46+$AL$50+$AL$54+SUMPRODUCT(ROUND(ROUND(($D$56:H56)/100,0)*$AB$5/1000,2))))</f>
        <v/>
      </c>
      <c r="I59" s="62" t="str">
        <f>IF(I56&lt;=0,"",($AL$14+$AL$18+$AL$22+$AL$26+$AL$30+$AL$34+$AL$38+$AL$42+$AL$46+$AL$50+$AL$54+SUMPRODUCT(ROUND(ROUND(($D$56:I56)/100,0)*$AB$5/1000,2))))</f>
        <v/>
      </c>
      <c r="J59" s="62" t="str">
        <f>IF(J56&lt;=0,"",($AL$14+$AL$18+$AL$22+$AL$26+$AL$30+$AL$34+$AL$38+$AL$42+$AL$46+$AL$50+$AL$54+SUMPRODUCT(ROUND(ROUND(($D$56:J56)/100,0)*$AB$5/1000,2))))</f>
        <v/>
      </c>
      <c r="K59" s="62" t="str">
        <f>IF(K56&lt;=0,"",($AL$14+$AL$18+$AL$22+$AL$26+$AL$30+$AL$34+$AL$38+$AL$42+$AL$46+$AL$50+$AL$54+SUMPRODUCT(ROUND(ROUND(($D$56:K56)/100,0)*$AB$5/1000,2))))</f>
        <v/>
      </c>
      <c r="L59" s="62" t="str">
        <f>IF(L56&lt;=0,"",($AL$14+$AL$18+$AL$22+$AL$26+$AL$30+$AL$34+$AL$38+$AL$42+$AL$46+$AL$50+$AL$54+SUMPRODUCT(ROUND(ROUND(($D$56:L56)/100,0)*$AB$5/1000,2))))</f>
        <v/>
      </c>
      <c r="M59" s="62" t="str">
        <f>IF(M56&lt;=0,"",($AL$14+$AL$18+$AL$22+$AL$26+$AL$30+$AL$34+$AL$38+$AL$42+$AL$46+$AL$50+$AL$54+SUMPRODUCT(ROUND(ROUND(($D$56:M56)/100,0)*$AB$5/1000,2))))</f>
        <v/>
      </c>
      <c r="N59" s="62" t="str">
        <f>IF(N56&lt;=0,"",($AL$14+$AL$18+$AL$22+$AL$26+$AL$30+$AL$34+$AL$38+$AL$42+$AL$46+$AL$50+$AL$54+SUMPRODUCT(ROUND(ROUND(($D$56:N56)/100,0)*$AB$5/1000,2))))</f>
        <v/>
      </c>
      <c r="O59" s="62" t="str">
        <f>IF(O56&lt;=0,"",($AL$14+$AL$18+$AL$22+$AL$26+$AL$30+$AL$34+$AL$38+$AL$42+$AL$46+$AL$50+$AL$54+SUMPRODUCT(ROUND(ROUND(($D$56:O56)/100,0)*$AB$5/1000,2))))</f>
        <v/>
      </c>
      <c r="P59" s="62" t="str">
        <f>IF(P56&lt;=0,"",($AL$14+$AL$18+$AL$22+$AL$26+$AL$30+$AL$34+$AL$38+$AL$42+$AL$46+$AL$50+$AL$54+SUMPRODUCT(ROUND(ROUND(($D$56:P56)/100,0)*$AB$5/1000,2))))</f>
        <v/>
      </c>
      <c r="Q59" s="62" t="str">
        <f>IF(Q56&lt;=0,"",($AL$14+$AL$18+$AL$22+$AL$26+$AL$30+$AL$34+$AL$38+$AL$42+$AL$46+$AL$50+$AL$54+SUMPRODUCT(ROUND(ROUND(($D$56:Q56)/100,0)*$AB$5/1000,2))))</f>
        <v/>
      </c>
      <c r="R59" s="62" t="str">
        <f>IF(R56&lt;=0,"",($AL$14+$AL$18+$AL$22+$AL$26+$AL$30+$AL$34+$AL$38+$AL$42+$AL$46+$AL$50+$AL$54+SUMPRODUCT(ROUND(ROUND(($D$56:R56)/100,0)*$AB$5/1000,2))))</f>
        <v/>
      </c>
      <c r="S59" s="62" t="str">
        <f>IF(S56&lt;=0,"",($AL$14+$AL$18+$AL$22+$AL$26+$AL$30+$AL$34+$AL$38+$AL$42+$AL$46+$AL$50+$AL$54+SUMPRODUCT(ROUND(ROUND(($D$56:S56)/100,0)*$AB$5/1000,2))))</f>
        <v/>
      </c>
      <c r="T59" s="62" t="str">
        <f>IF(T56&lt;=0,"",($AL$14+$AL$18+$AL$22+$AL$26+$AL$30+$AL$34+$AL$38+$AL$42+$AL$46+$AL$50+$AL$54+SUMPRODUCT(ROUND(ROUND(($D$56:T56)/100,0)*$AB$5/1000,2))))</f>
        <v/>
      </c>
      <c r="U59" s="62" t="str">
        <f>IF(U56&lt;=0,"",($AL$14+$AL$18+$AL$22+$AL$26+$AL$30+$AL$34+$AL$38+$AL$42+$AL$46+$AL$50+$AL$54+SUMPRODUCT(ROUND(ROUND(($D$56:U56)/100,0)*$AB$5/1000,2))))</f>
        <v/>
      </c>
      <c r="V59" s="62" t="str">
        <f>IF(V56&lt;=0,"",($AL$14+$AL$18+$AL$22+$AL$26+$AL$30+$AL$34+$AL$38+$AL$42+$AL$46+$AL$50+$AL$54+SUMPRODUCT(ROUND(ROUND(($D$56:V56)/100,0)*$AB$5/1000,2))))</f>
        <v/>
      </c>
      <c r="W59" s="62" t="str">
        <f>IF(W56&lt;=0,"",($AL$14+$AL$18+$AL$22+$AL$26+$AL$30+$AL$34+$AL$38+$AL$42+$AL$46+$AL$50+$AL$54+SUMPRODUCT(ROUND(ROUND(($D$56:W56)/100,0)*$AB$5/1000,2))))</f>
        <v/>
      </c>
      <c r="X59" s="62" t="str">
        <f>IF(X56&lt;=0,"",($AL$14+$AL$18+$AL$22+$AL$26+$AL$30+$AL$34+$AL$38+$AL$42+$AL$46+$AL$50+$AL$54+SUMPRODUCT(ROUND(ROUND(($D$56:X56)/100,0)*$AB$5/1000,2))))</f>
        <v/>
      </c>
      <c r="Y59" s="62" t="str">
        <f>IF(Y56&lt;=0,"",($AL$14+$AL$18+$AL$22+$AL$26+$AL$30+$AL$34+$AL$38+$AL$42+$AL$46+$AL$50+$AL$54+SUMPRODUCT(ROUND(ROUND(($D$56:Y56)/100,0)*$AB$5/1000,2))))</f>
        <v/>
      </c>
      <c r="Z59" s="62" t="str">
        <f>IF(Z56&lt;=0,"",($AL$14+$AL$18+$AL$22+$AL$26+$AL$30+$AL$34+$AL$38+$AL$42+$AL$46+$AL$50+$AL$54+SUMPRODUCT(ROUND(ROUND(($D$56:Z56)/100,0)*$AB$5/1000,2))))</f>
        <v/>
      </c>
      <c r="AA59" s="62" t="str">
        <f>IF(AA56&lt;=0,"",($AL$14+$AL$18+$AL$22+$AL$26+$AL$30+$AL$34+$AL$38+$AL$42+$AL$46+$AL$50+$AL$54+SUMPRODUCT(ROUND(ROUND(($D$56:AA56)/100,0)*$AB$5/1000,2))))</f>
        <v/>
      </c>
      <c r="AB59" s="62" t="str">
        <f>IF(AB56&lt;=0,"",($AL$14+$AL$18+$AL$22+$AL$26+$AL$30+$AL$34+$AL$38+$AL$42+$AL$46+$AL$50+$AL$54+SUMPRODUCT(ROUND(ROUND(($D$56:AB56)/100,0)*$AB$5/1000,2))))</f>
        <v/>
      </c>
      <c r="AC59" s="62" t="str">
        <f>IF(AC56&lt;=0,"",($AL$14+$AL$18+$AL$22+$AL$26+$AL$30+$AL$34+$AL$38+$AL$42+$AL$46+$AL$50+$AL$54+SUMPRODUCT(ROUND(ROUND(($D$56:AC56)/100,0)*$AB$5/1000,2))))</f>
        <v/>
      </c>
      <c r="AD59" s="62" t="str">
        <f>IF(AD56&lt;=0,"",($AL$14+$AL$18+$AL$22+$AL$26+$AL$30+$AL$34+$AL$38+$AL$42+$AL$46+$AL$50+$AL$54+SUMPRODUCT(ROUND(ROUND(($D$56:AD56)/100,0)*$AB$5/1000,2))))</f>
        <v/>
      </c>
      <c r="AE59" s="62" t="str">
        <f>IF(AE56&lt;=0,"",($AL$14+$AL$18+$AL$22+$AL$26+$AL$30+$AL$34+$AL$38+$AL$42+$AL$46+$AL$50+$AL$54+SUMPRODUCT(ROUND(ROUND(($D$56:AE56)/100,0)*$AB$5/1000,2))))</f>
        <v/>
      </c>
      <c r="AF59" s="62" t="str">
        <f>IF(AF56&lt;=0,"",($AL$14+$AL$18+$AL$22+$AL$26+$AL$30+$AL$34+$AL$38+$AL$42+$AL$46+$AL$50+$AL$54+SUMPRODUCT(ROUND(ROUND(($D$56:AF56)/100,0)*$AB$5/1000,2))))</f>
        <v/>
      </c>
      <c r="AG59" s="62" t="str">
        <f>IF(AG56&lt;=0,"",($AL$14+$AL$18+$AL$22+$AL$26+$AL$30+$AL$34+$AL$38+$AL$42+$AL$46+$AL$50+$AL$54+SUMPRODUCT(ROUND(ROUND(($D$56:AG56)/100,0)*$AB$5/1000,2))))</f>
        <v/>
      </c>
      <c r="AH59" s="66"/>
      <c r="AI59" s="64"/>
      <c r="AK59">
        <f>AK57+AK53+AK49+AK45+AK41+AK37+AK33+AK29+AK25+AK21+AK17+AK13</f>
        <v>0</v>
      </c>
      <c r="AL59">
        <f>AL58+AL54+AL50+AL46+AL42+AL38+AL34+AL30+AL26+AL22+AL18+AL14</f>
        <v>0</v>
      </c>
    </row>
  </sheetData>
  <sheetProtection sheet="1" objects="1" scenarios="1" selectLockedCells="1"/>
  <protectedRanges>
    <protectedRange sqref="D52:AH52 D56:AG56" name="範囲11"/>
    <protectedRange sqref="D44:AH44" name="範囲9"/>
    <protectedRange sqref="D36:AH36" name="範囲7"/>
    <protectedRange sqref="D28:AG28" name="範囲5"/>
    <protectedRange sqref="D20:AG20" name="範囲3"/>
    <protectedRange password="CF7A" sqref="D12:AH12" name="範囲1"/>
    <protectedRange sqref="D16:AH16" name="範囲2"/>
    <protectedRange sqref="D24:AH24" name="範囲4"/>
    <protectedRange sqref="D32:AH32" name="範囲6"/>
    <protectedRange sqref="D40:AE40" name="範囲8"/>
    <protectedRange sqref="D48:AG48" name="範囲10"/>
  </protectedRanges>
  <mergeCells count="2">
    <mergeCell ref="AB5:AC5"/>
    <mergeCell ref="AE3:AH3"/>
  </mergeCells>
  <phoneticPr fontId="7"/>
  <printOptions horizontalCentered="1"/>
  <pageMargins left="0" right="0" top="0" bottom="0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C7" sqref="C7"/>
    </sheetView>
  </sheetViews>
  <sheetFormatPr defaultRowHeight="13.5" x14ac:dyDescent="0.15"/>
  <cols>
    <col min="2" max="2" width="16.5" customWidth="1"/>
    <col min="3" max="3" width="18.75" customWidth="1"/>
    <col min="4" max="4" width="10.75" customWidth="1"/>
    <col min="5" max="5" width="9.625" customWidth="1"/>
    <col min="6" max="6" width="11" customWidth="1"/>
  </cols>
  <sheetData>
    <row r="2" spans="2:7" ht="14.25" x14ac:dyDescent="0.15">
      <c r="B2" s="45" t="s">
        <v>20</v>
      </c>
      <c r="C2" s="45"/>
    </row>
    <row r="3" spans="2:7" x14ac:dyDescent="0.15">
      <c r="C3" t="s">
        <v>83</v>
      </c>
      <c r="E3" t="s">
        <v>21</v>
      </c>
      <c r="F3" s="44" t="s">
        <v>90</v>
      </c>
    </row>
    <row r="4" spans="2:7" x14ac:dyDescent="0.15">
      <c r="B4" t="s">
        <v>84</v>
      </c>
    </row>
    <row r="6" spans="2:7" ht="14.25" x14ac:dyDescent="0.15">
      <c r="B6" s="45" t="s">
        <v>85</v>
      </c>
    </row>
    <row r="7" spans="2:7" x14ac:dyDescent="0.15">
      <c r="B7" t="s">
        <v>23</v>
      </c>
      <c r="C7" s="46">
        <f>歩数・距離換算記録!AE3</f>
        <v>0</v>
      </c>
    </row>
    <row r="9" spans="2:7" x14ac:dyDescent="0.15">
      <c r="B9" t="s">
        <v>22</v>
      </c>
      <c r="C9" t="s">
        <v>14</v>
      </c>
      <c r="D9" s="75" t="s">
        <v>19</v>
      </c>
      <c r="E9" t="s">
        <v>18</v>
      </c>
      <c r="F9" s="123">
        <v>819.22</v>
      </c>
      <c r="G9" t="s">
        <v>89</v>
      </c>
    </row>
    <row r="10" spans="2:7" x14ac:dyDescent="0.15">
      <c r="C10" t="s">
        <v>15</v>
      </c>
      <c r="D10" s="76" t="s">
        <v>19</v>
      </c>
      <c r="F10" s="123">
        <f>F9*2</f>
        <v>1638.44</v>
      </c>
      <c r="G10" t="s">
        <v>89</v>
      </c>
    </row>
    <row r="11" spans="2:7" x14ac:dyDescent="0.15">
      <c r="C11" t="s">
        <v>16</v>
      </c>
      <c r="D11" s="76" t="s">
        <v>19</v>
      </c>
      <c r="F11" s="123">
        <f>F9*3</f>
        <v>2457.66</v>
      </c>
      <c r="G11" t="s">
        <v>89</v>
      </c>
    </row>
    <row r="12" spans="2:7" x14ac:dyDescent="0.15">
      <c r="C12" t="s">
        <v>17</v>
      </c>
      <c r="D12" s="76" t="s">
        <v>19</v>
      </c>
      <c r="F12" s="123">
        <f>F9*4</f>
        <v>3276.88</v>
      </c>
      <c r="G12" t="s">
        <v>89</v>
      </c>
    </row>
    <row r="13" spans="2:7" x14ac:dyDescent="0.15">
      <c r="C13" t="s">
        <v>86</v>
      </c>
      <c r="D13" s="76" t="s">
        <v>19</v>
      </c>
      <c r="F13" s="129">
        <f>F9*5</f>
        <v>4096.1000000000004</v>
      </c>
      <c r="G13" t="s">
        <v>89</v>
      </c>
    </row>
    <row r="14" spans="2:7" x14ac:dyDescent="0.15">
      <c r="C14" t="s">
        <v>87</v>
      </c>
      <c r="D14" s="76" t="s">
        <v>19</v>
      </c>
      <c r="F14">
        <f>F9*6</f>
        <v>4915.32</v>
      </c>
      <c r="G14" t="s">
        <v>89</v>
      </c>
    </row>
    <row r="15" spans="2:7" x14ac:dyDescent="0.15">
      <c r="C15" t="s">
        <v>88</v>
      </c>
      <c r="D15" s="76" t="s">
        <v>19</v>
      </c>
      <c r="F15">
        <f>F9*7</f>
        <v>5734.54</v>
      </c>
      <c r="G15" t="s">
        <v>89</v>
      </c>
    </row>
    <row r="16" spans="2:7" x14ac:dyDescent="0.15">
      <c r="D16" s="48"/>
    </row>
  </sheetData>
  <phoneticPr fontId="10"/>
  <hyperlinks>
    <hyperlink ref="F3" r:id="rId1"/>
  </hyperlinks>
  <pageMargins left="0.70866141732283472" right="0.70866141732283472" top="0.74803149606299213" bottom="0.74803149606299213" header="0.31496062992125984" footer="0.31496062992125984"/>
  <pageSetup paperSize="9" scale="15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実施要領</vt:lpstr>
      <vt:lpstr>踏破進捗表     </vt:lpstr>
      <vt:lpstr>歩数・距離換算記録</vt:lpstr>
      <vt:lpstr>踏破報告書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y-fukada</dc:creator>
  <cp:lastModifiedBy>setuko</cp:lastModifiedBy>
  <cp:lastPrinted>2016-03-07T10:58:59Z</cp:lastPrinted>
  <dcterms:created xsi:type="dcterms:W3CDTF">2012-04-12T05:39:36Z</dcterms:created>
  <dcterms:modified xsi:type="dcterms:W3CDTF">2017-10-27T06:44:10Z</dcterms:modified>
</cp:coreProperties>
</file>