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eo\Documents\健康ウオーキング\"/>
    </mc:Choice>
  </mc:AlternateContent>
  <xr:revisionPtr revIDLastSave="0" documentId="13_ncr:1_{24F26E09-3A22-438B-A739-9E545A63FF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実施要領" sheetId="7" r:id="rId1"/>
    <sheet name="踏破進捗表     " sheetId="8" r:id="rId2"/>
    <sheet name="歩数・距離換算記録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9" i="8" l="1"/>
  <c r="AI54" i="5" l="1"/>
  <c r="AI53" i="5"/>
  <c r="AI50" i="5"/>
  <c r="AH51" i="5"/>
  <c r="AI49" i="5"/>
  <c r="AH49" i="5"/>
  <c r="AI46" i="5"/>
  <c r="AI42" i="5"/>
  <c r="AI41" i="5"/>
  <c r="AI45" i="5"/>
  <c r="AI38" i="5"/>
  <c r="AI37" i="5"/>
  <c r="AI34" i="5"/>
  <c r="AI33" i="5"/>
  <c r="AI30" i="5"/>
  <c r="AI29" i="5"/>
  <c r="AI26" i="5"/>
  <c r="AI25" i="5"/>
  <c r="AI22" i="5"/>
  <c r="AI21" i="5"/>
  <c r="AI18" i="5"/>
  <c r="AI17" i="5"/>
  <c r="AI14" i="5" l="1"/>
  <c r="AI13" i="5" l="1"/>
  <c r="AG54" i="5" l="1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AK53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K49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K45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AK41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AK37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AK33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K29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K25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AK21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K17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AK13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D11" i="5" s="1"/>
  <c r="AK9" i="5"/>
  <c r="AH13" i="5" s="1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AH41" i="5" l="1"/>
  <c r="AH33" i="5"/>
  <c r="AH21" i="5"/>
  <c r="AH29" i="5"/>
  <c r="O53" i="5"/>
  <c r="S45" i="5"/>
  <c r="V17" i="5"/>
  <c r="P53" i="5"/>
  <c r="AB53" i="5"/>
  <c r="G49" i="5"/>
  <c r="S49" i="5"/>
  <c r="AE49" i="5"/>
  <c r="H41" i="5"/>
  <c r="T41" i="5"/>
  <c r="AF41" i="5"/>
  <c r="N37" i="5"/>
  <c r="Z37" i="5"/>
  <c r="H45" i="5"/>
  <c r="T45" i="5"/>
  <c r="AF45" i="5"/>
  <c r="J33" i="5"/>
  <c r="V33" i="5"/>
  <c r="L29" i="5"/>
  <c r="X29" i="5"/>
  <c r="O25" i="5"/>
  <c r="AA25" i="5"/>
  <c r="H21" i="5"/>
  <c r="T21" i="5"/>
  <c r="AF21" i="5"/>
  <c r="K17" i="5"/>
  <c r="W17" i="5"/>
  <c r="E53" i="5"/>
  <c r="O37" i="5"/>
  <c r="I45" i="5"/>
  <c r="K33" i="5"/>
  <c r="D33" i="5"/>
  <c r="Y29" i="5"/>
  <c r="AB25" i="5"/>
  <c r="U21" i="5"/>
  <c r="L17" i="5"/>
  <c r="X17" i="5"/>
  <c r="E29" i="5"/>
  <c r="T25" i="5"/>
  <c r="U17" i="5"/>
  <c r="S41" i="5"/>
  <c r="K29" i="5"/>
  <c r="D17" i="5"/>
  <c r="Q53" i="5"/>
  <c r="AC53" i="5"/>
  <c r="H49" i="5"/>
  <c r="T49" i="5"/>
  <c r="AF49" i="5"/>
  <c r="I41" i="5"/>
  <c r="U41" i="5"/>
  <c r="AG41" i="5"/>
  <c r="AA37" i="5"/>
  <c r="U45" i="5"/>
  <c r="AG45" i="5"/>
  <c r="W33" i="5"/>
  <c r="M29" i="5"/>
  <c r="P25" i="5"/>
  <c r="I21" i="5"/>
  <c r="AC29" i="5"/>
  <c r="AB17" i="5"/>
  <c r="G41" i="5"/>
  <c r="AE45" i="5"/>
  <c r="AE21" i="5"/>
  <c r="F53" i="5"/>
  <c r="R53" i="5"/>
  <c r="AD53" i="5"/>
  <c r="I49" i="5"/>
  <c r="U49" i="5"/>
  <c r="AG49" i="5"/>
  <c r="J41" i="5"/>
  <c r="V41" i="5"/>
  <c r="P37" i="5"/>
  <c r="AB37" i="5"/>
  <c r="J45" i="5"/>
  <c r="V45" i="5"/>
  <c r="D45" i="5"/>
  <c r="L33" i="5"/>
  <c r="X33" i="5"/>
  <c r="N29" i="5"/>
  <c r="Z29" i="5"/>
  <c r="E25" i="5"/>
  <c r="Q25" i="5"/>
  <c r="AC25" i="5"/>
  <c r="J21" i="5"/>
  <c r="V21" i="5"/>
  <c r="M17" i="5"/>
  <c r="Y17" i="5"/>
  <c r="H53" i="5"/>
  <c r="L41" i="5"/>
  <c r="F37" i="5"/>
  <c r="L45" i="5"/>
  <c r="N33" i="5"/>
  <c r="P29" i="5"/>
  <c r="AE25" i="5"/>
  <c r="X21" i="5"/>
  <c r="I53" i="5"/>
  <c r="L49" i="5"/>
  <c r="M41" i="5"/>
  <c r="S37" i="5"/>
  <c r="Y45" i="5"/>
  <c r="Q29" i="5"/>
  <c r="M21" i="5"/>
  <c r="AA53" i="5"/>
  <c r="G45" i="5"/>
  <c r="N25" i="5"/>
  <c r="G53" i="5"/>
  <c r="S53" i="5"/>
  <c r="AE53" i="5"/>
  <c r="J49" i="5"/>
  <c r="V49" i="5"/>
  <c r="K41" i="5"/>
  <c r="W41" i="5"/>
  <c r="E37" i="5"/>
  <c r="Q37" i="5"/>
  <c r="AC37" i="5"/>
  <c r="K45" i="5"/>
  <c r="W45" i="5"/>
  <c r="M33" i="5"/>
  <c r="Y33" i="5"/>
  <c r="O29" i="5"/>
  <c r="AA29" i="5"/>
  <c r="F25" i="5"/>
  <c r="R25" i="5"/>
  <c r="AD25" i="5"/>
  <c r="K21" i="5"/>
  <c r="W21" i="5"/>
  <c r="N17" i="5"/>
  <c r="Z17" i="5"/>
  <c r="T53" i="5"/>
  <c r="AD37" i="5"/>
  <c r="AB29" i="5"/>
  <c r="S25" i="5"/>
  <c r="O17" i="5"/>
  <c r="U53" i="5"/>
  <c r="X49" i="5"/>
  <c r="G37" i="5"/>
  <c r="AE37" i="5"/>
  <c r="O33" i="5"/>
  <c r="AF25" i="5"/>
  <c r="M37" i="5"/>
  <c r="AG33" i="5"/>
  <c r="J17" i="5"/>
  <c r="AF53" i="5"/>
  <c r="K49" i="5"/>
  <c r="W49" i="5"/>
  <c r="D49" i="5"/>
  <c r="X41" i="5"/>
  <c r="R37" i="5"/>
  <c r="X45" i="5"/>
  <c r="Z33" i="5"/>
  <c r="G25" i="5"/>
  <c r="L21" i="5"/>
  <c r="AA17" i="5"/>
  <c r="AG53" i="5"/>
  <c r="Y41" i="5"/>
  <c r="M45" i="5"/>
  <c r="AA33" i="5"/>
  <c r="H25" i="5"/>
  <c r="P17" i="5"/>
  <c r="AD49" i="5"/>
  <c r="I33" i="5"/>
  <c r="S21" i="5"/>
  <c r="Y21" i="5"/>
  <c r="Z25" i="5"/>
  <c r="J53" i="5"/>
  <c r="V53" i="5"/>
  <c r="D53" i="5"/>
  <c r="M49" i="5"/>
  <c r="Y49" i="5"/>
  <c r="N41" i="5"/>
  <c r="Z41" i="5"/>
  <c r="H37" i="5"/>
  <c r="T37" i="5"/>
  <c r="AF37" i="5"/>
  <c r="N45" i="5"/>
  <c r="Z45" i="5"/>
  <c r="P33" i="5"/>
  <c r="AB33" i="5"/>
  <c r="F29" i="5"/>
  <c r="R29" i="5"/>
  <c r="AD29" i="5"/>
  <c r="I25" i="5"/>
  <c r="U25" i="5"/>
  <c r="AG25" i="5"/>
  <c r="N21" i="5"/>
  <c r="Z21" i="5"/>
  <c r="E17" i="5"/>
  <c r="Q17" i="5"/>
  <c r="AC17" i="5"/>
  <c r="V25" i="5"/>
  <c r="L53" i="5"/>
  <c r="O49" i="5"/>
  <c r="AA49" i="5"/>
  <c r="P41" i="5"/>
  <c r="J37" i="5"/>
  <c r="P45" i="5"/>
  <c r="F33" i="5"/>
  <c r="R33" i="5"/>
  <c r="H29" i="5"/>
  <c r="AF29" i="5"/>
  <c r="K25" i="5"/>
  <c r="AB21" i="5"/>
  <c r="G17" i="5"/>
  <c r="AE17" i="5"/>
  <c r="AD21" i="5"/>
  <c r="AG17" i="5"/>
  <c r="AE41" i="5"/>
  <c r="W29" i="5"/>
  <c r="K53" i="5"/>
  <c r="W53" i="5"/>
  <c r="N49" i="5"/>
  <c r="Z49" i="5"/>
  <c r="O41" i="5"/>
  <c r="AA41" i="5"/>
  <c r="I37" i="5"/>
  <c r="U37" i="5"/>
  <c r="D41" i="5"/>
  <c r="O45" i="5"/>
  <c r="AA45" i="5"/>
  <c r="E33" i="5"/>
  <c r="Q33" i="5"/>
  <c r="AC33" i="5"/>
  <c r="G29" i="5"/>
  <c r="S29" i="5"/>
  <c r="AE29" i="5"/>
  <c r="J25" i="5"/>
  <c r="D25" i="5"/>
  <c r="O21" i="5"/>
  <c r="AA21" i="5"/>
  <c r="F17" i="5"/>
  <c r="R17" i="5"/>
  <c r="AD17" i="5"/>
  <c r="X53" i="5"/>
  <c r="AB41" i="5"/>
  <c r="V37" i="5"/>
  <c r="AB45" i="5"/>
  <c r="AD33" i="5"/>
  <c r="T29" i="5"/>
  <c r="W25" i="5"/>
  <c r="P21" i="5"/>
  <c r="S17" i="5"/>
  <c r="I17" i="5"/>
  <c r="F49" i="5"/>
  <c r="D29" i="5"/>
  <c r="M53" i="5"/>
  <c r="Y53" i="5"/>
  <c r="P49" i="5"/>
  <c r="AB49" i="5"/>
  <c r="E41" i="5"/>
  <c r="Q41" i="5"/>
  <c r="AC41" i="5"/>
  <c r="K37" i="5"/>
  <c r="W37" i="5"/>
  <c r="E45" i="5"/>
  <c r="Q45" i="5"/>
  <c r="AC45" i="5"/>
  <c r="G33" i="5"/>
  <c r="S33" i="5"/>
  <c r="AE33" i="5"/>
  <c r="I29" i="5"/>
  <c r="U29" i="5"/>
  <c r="AG29" i="5"/>
  <c r="L25" i="5"/>
  <c r="X25" i="5"/>
  <c r="E21" i="5"/>
  <c r="Q21" i="5"/>
  <c r="AC21" i="5"/>
  <c r="H17" i="5"/>
  <c r="T17" i="5"/>
  <c r="AF17" i="5"/>
  <c r="N53" i="5"/>
  <c r="Z53" i="5"/>
  <c r="E49" i="5"/>
  <c r="Q49" i="5"/>
  <c r="AC49" i="5"/>
  <c r="F41" i="5"/>
  <c r="R41" i="5"/>
  <c r="AD41" i="5"/>
  <c r="L37" i="5"/>
  <c r="X37" i="5"/>
  <c r="F45" i="5"/>
  <c r="R45" i="5"/>
  <c r="AD45" i="5"/>
  <c r="H33" i="5"/>
  <c r="T33" i="5"/>
  <c r="AF33" i="5"/>
  <c r="J29" i="5"/>
  <c r="V29" i="5"/>
  <c r="M25" i="5"/>
  <c r="Y25" i="5"/>
  <c r="F21" i="5"/>
  <c r="R21" i="5"/>
  <c r="R49" i="5"/>
  <c r="Y37" i="5"/>
  <c r="U33" i="5"/>
  <c r="G21" i="5"/>
  <c r="F13" i="5"/>
  <c r="R13" i="5"/>
  <c r="AD13" i="5"/>
  <c r="U13" i="5"/>
  <c r="V13" i="5"/>
  <c r="K13" i="5"/>
  <c r="L13" i="5"/>
  <c r="M13" i="5"/>
  <c r="Z13" i="5"/>
  <c r="P13" i="5"/>
  <c r="Q13" i="5"/>
  <c r="G13" i="5"/>
  <c r="S13" i="5"/>
  <c r="AE13" i="5"/>
  <c r="H13" i="5"/>
  <c r="AF13" i="5"/>
  <c r="J13" i="5"/>
  <c r="W13" i="5"/>
  <c r="X13" i="5"/>
  <c r="N13" i="5"/>
  <c r="AB13" i="5"/>
  <c r="T13" i="5"/>
  <c r="Y13" i="5"/>
  <c r="AA13" i="5"/>
  <c r="I13" i="5"/>
  <c r="AG13" i="5"/>
  <c r="O13" i="5"/>
  <c r="AC13" i="5"/>
  <c r="D37" i="5"/>
  <c r="AL50" i="5"/>
  <c r="D21" i="5"/>
  <c r="AG21" i="5"/>
  <c r="AL22" i="5"/>
  <c r="E13" i="5"/>
  <c r="D13" i="5"/>
  <c r="AL46" i="5"/>
  <c r="AL18" i="5"/>
  <c r="AL14" i="5"/>
  <c r="AL42" i="5"/>
  <c r="AL26" i="5"/>
  <c r="AL38" i="5"/>
  <c r="AL30" i="5"/>
  <c r="AL34" i="5"/>
  <c r="AK55" i="5"/>
  <c r="AL54" i="5"/>
  <c r="AL10" i="5"/>
  <c r="AH15" i="5" s="1"/>
  <c r="AH43" i="5" l="1"/>
  <c r="AH35" i="5"/>
  <c r="AH31" i="5"/>
  <c r="AH23" i="5"/>
  <c r="P27" i="5"/>
  <c r="AB27" i="5"/>
  <c r="E27" i="5"/>
  <c r="Q27" i="5"/>
  <c r="AC27" i="5"/>
  <c r="F27" i="5"/>
  <c r="R27" i="5"/>
  <c r="AD27" i="5"/>
  <c r="G27" i="5"/>
  <c r="S27" i="5"/>
  <c r="AE27" i="5"/>
  <c r="H27" i="5"/>
  <c r="T27" i="5"/>
  <c r="AF27" i="5"/>
  <c r="I27" i="5"/>
  <c r="U27" i="5"/>
  <c r="AG27" i="5"/>
  <c r="V27" i="5"/>
  <c r="D27" i="5"/>
  <c r="O27" i="5"/>
  <c r="J27" i="5"/>
  <c r="K27" i="5"/>
  <c r="W27" i="5"/>
  <c r="AA27" i="5"/>
  <c r="L27" i="5"/>
  <c r="X27" i="5"/>
  <c r="Y27" i="5"/>
  <c r="M27" i="5"/>
  <c r="N27" i="5"/>
  <c r="Z27" i="5"/>
  <c r="U35" i="5"/>
  <c r="E35" i="5"/>
  <c r="Q35" i="5"/>
  <c r="V35" i="5"/>
  <c r="F35" i="5"/>
  <c r="R35" i="5"/>
  <c r="W35" i="5"/>
  <c r="G35" i="5"/>
  <c r="X35" i="5"/>
  <c r="H35" i="5"/>
  <c r="Y35" i="5"/>
  <c r="I35" i="5"/>
  <c r="T35" i="5"/>
  <c r="Z35" i="5"/>
  <c r="J35" i="5"/>
  <c r="AC35" i="5"/>
  <c r="N35" i="5"/>
  <c r="O35" i="5"/>
  <c r="AF35" i="5"/>
  <c r="AA35" i="5"/>
  <c r="K35" i="5"/>
  <c r="L35" i="5"/>
  <c r="AG35" i="5"/>
  <c r="AB35" i="5"/>
  <c r="M35" i="5"/>
  <c r="AD35" i="5"/>
  <c r="S35" i="5"/>
  <c r="AE35" i="5"/>
  <c r="P35" i="5"/>
  <c r="D35" i="5"/>
  <c r="L19" i="5"/>
  <c r="X19" i="5"/>
  <c r="M19" i="5"/>
  <c r="Y19" i="5"/>
  <c r="N19" i="5"/>
  <c r="Z19" i="5"/>
  <c r="O19" i="5"/>
  <c r="AA19" i="5"/>
  <c r="AG19" i="5"/>
  <c r="P19" i="5"/>
  <c r="AB19" i="5"/>
  <c r="E19" i="5"/>
  <c r="Q19" i="5"/>
  <c r="AC19" i="5"/>
  <c r="F19" i="5"/>
  <c r="AD19" i="5"/>
  <c r="AE19" i="5"/>
  <c r="R19" i="5"/>
  <c r="G19" i="5"/>
  <c r="K19" i="5"/>
  <c r="S19" i="5"/>
  <c r="H19" i="5"/>
  <c r="T19" i="5"/>
  <c r="AF19" i="5"/>
  <c r="I19" i="5"/>
  <c r="D19" i="5"/>
  <c r="U19" i="5"/>
  <c r="J19" i="5"/>
  <c r="V19" i="5"/>
  <c r="W19" i="5"/>
  <c r="D39" i="5"/>
  <c r="N39" i="5"/>
  <c r="O39" i="5"/>
  <c r="AA39" i="5"/>
  <c r="P39" i="5"/>
  <c r="AB39" i="5"/>
  <c r="E39" i="5"/>
  <c r="Q39" i="5"/>
  <c r="AC39" i="5"/>
  <c r="F39" i="5"/>
  <c r="R39" i="5"/>
  <c r="AD39" i="5"/>
  <c r="G39" i="5"/>
  <c r="S39" i="5"/>
  <c r="AE39" i="5"/>
  <c r="H39" i="5"/>
  <c r="T39" i="5"/>
  <c r="AF39" i="5"/>
  <c r="I39" i="5"/>
  <c r="U39" i="5"/>
  <c r="J39" i="5"/>
  <c r="V39" i="5"/>
  <c r="K39" i="5"/>
  <c r="W39" i="5"/>
  <c r="Z39" i="5"/>
  <c r="L39" i="5"/>
  <c r="X39" i="5"/>
  <c r="M39" i="5"/>
  <c r="Y39" i="5"/>
  <c r="P55" i="5"/>
  <c r="E55" i="5"/>
  <c r="Q55" i="5"/>
  <c r="AC55" i="5"/>
  <c r="F55" i="5"/>
  <c r="R55" i="5"/>
  <c r="AD55" i="5"/>
  <c r="G55" i="5"/>
  <c r="S55" i="5"/>
  <c r="AE55" i="5"/>
  <c r="H55" i="5"/>
  <c r="T55" i="5"/>
  <c r="AF55" i="5"/>
  <c r="V55" i="5"/>
  <c r="D55" i="5"/>
  <c r="I55" i="5"/>
  <c r="U55" i="5"/>
  <c r="AG55" i="5"/>
  <c r="J55" i="5"/>
  <c r="K55" i="5"/>
  <c r="W55" i="5"/>
  <c r="L55" i="5"/>
  <c r="X55" i="5"/>
  <c r="M55" i="5"/>
  <c r="Y55" i="5"/>
  <c r="N55" i="5"/>
  <c r="Z55" i="5"/>
  <c r="AB55" i="5"/>
  <c r="O55" i="5"/>
  <c r="AA55" i="5"/>
  <c r="E43" i="5"/>
  <c r="Q43" i="5"/>
  <c r="AC43" i="5"/>
  <c r="F43" i="5"/>
  <c r="R43" i="5"/>
  <c r="AD43" i="5"/>
  <c r="G43" i="5"/>
  <c r="S43" i="5"/>
  <c r="AE43" i="5"/>
  <c r="H43" i="5"/>
  <c r="T43" i="5"/>
  <c r="AF43" i="5"/>
  <c r="I43" i="5"/>
  <c r="U43" i="5"/>
  <c r="AG43" i="5"/>
  <c r="J43" i="5"/>
  <c r="V43" i="5"/>
  <c r="K43" i="5"/>
  <c r="W43" i="5"/>
  <c r="D43" i="5"/>
  <c r="L43" i="5"/>
  <c r="X43" i="5"/>
  <c r="M43" i="5"/>
  <c r="Y43" i="5"/>
  <c r="N43" i="5"/>
  <c r="Z43" i="5"/>
  <c r="O43" i="5"/>
  <c r="AA43" i="5"/>
  <c r="P43" i="5"/>
  <c r="AB43" i="5"/>
  <c r="AG31" i="5"/>
  <c r="J31" i="5"/>
  <c r="V31" i="5"/>
  <c r="K31" i="5"/>
  <c r="W31" i="5"/>
  <c r="L31" i="5"/>
  <c r="X31" i="5"/>
  <c r="D31" i="5"/>
  <c r="M31" i="5"/>
  <c r="Y31" i="5"/>
  <c r="N31" i="5"/>
  <c r="Z31" i="5"/>
  <c r="O31" i="5"/>
  <c r="AA31" i="5"/>
  <c r="P31" i="5"/>
  <c r="AB31" i="5"/>
  <c r="I31" i="5"/>
  <c r="E31" i="5"/>
  <c r="Q31" i="5"/>
  <c r="AC31" i="5"/>
  <c r="U31" i="5"/>
  <c r="F31" i="5"/>
  <c r="R31" i="5"/>
  <c r="AD31" i="5"/>
  <c r="G31" i="5"/>
  <c r="S31" i="5"/>
  <c r="AE31" i="5"/>
  <c r="H31" i="5"/>
  <c r="T31" i="5"/>
  <c r="AF31" i="5"/>
  <c r="J47" i="5"/>
  <c r="K47" i="5"/>
  <c r="W47" i="5"/>
  <c r="L47" i="5"/>
  <c r="X47" i="5"/>
  <c r="M47" i="5"/>
  <c r="Y47" i="5"/>
  <c r="N47" i="5"/>
  <c r="Z47" i="5"/>
  <c r="O47" i="5"/>
  <c r="AA47" i="5"/>
  <c r="P47" i="5"/>
  <c r="AB47" i="5"/>
  <c r="D47" i="5"/>
  <c r="V47" i="5"/>
  <c r="E47" i="5"/>
  <c r="Q47" i="5"/>
  <c r="AC47" i="5"/>
  <c r="F47" i="5"/>
  <c r="R47" i="5"/>
  <c r="AD47" i="5"/>
  <c r="G47" i="5"/>
  <c r="S47" i="5"/>
  <c r="AE47" i="5"/>
  <c r="H47" i="5"/>
  <c r="T47" i="5"/>
  <c r="AF47" i="5"/>
  <c r="I47" i="5"/>
  <c r="U47" i="5"/>
  <c r="AG47" i="5"/>
  <c r="D23" i="5"/>
  <c r="P23" i="5"/>
  <c r="AB23" i="5"/>
  <c r="E23" i="5"/>
  <c r="Q23" i="5"/>
  <c r="AC23" i="5"/>
  <c r="F23" i="5"/>
  <c r="R23" i="5"/>
  <c r="AD23" i="5"/>
  <c r="G23" i="5"/>
  <c r="S23" i="5"/>
  <c r="AE23" i="5"/>
  <c r="H23" i="5"/>
  <c r="T23" i="5"/>
  <c r="AF23" i="5"/>
  <c r="I23" i="5"/>
  <c r="U23" i="5"/>
  <c r="J23" i="5"/>
  <c r="V23" i="5"/>
  <c r="O23" i="5"/>
  <c r="K23" i="5"/>
  <c r="W23" i="5"/>
  <c r="L23" i="5"/>
  <c r="X23" i="5"/>
  <c r="Y23" i="5"/>
  <c r="AA23" i="5"/>
  <c r="M23" i="5"/>
  <c r="N23" i="5"/>
  <c r="Z23" i="5"/>
  <c r="N51" i="5"/>
  <c r="O51" i="5"/>
  <c r="AA51" i="5"/>
  <c r="P51" i="5"/>
  <c r="AB51" i="5"/>
  <c r="E51" i="5"/>
  <c r="Q51" i="5"/>
  <c r="AC51" i="5"/>
  <c r="F51" i="5"/>
  <c r="R51" i="5"/>
  <c r="AD51" i="5"/>
  <c r="T51" i="5"/>
  <c r="G51" i="5"/>
  <c r="S51" i="5"/>
  <c r="AE51" i="5"/>
  <c r="H51" i="5"/>
  <c r="AF51" i="5"/>
  <c r="I51" i="5"/>
  <c r="U51" i="5"/>
  <c r="AG51" i="5"/>
  <c r="Z51" i="5"/>
  <c r="J51" i="5"/>
  <c r="V51" i="5"/>
  <c r="K51" i="5"/>
  <c r="W51" i="5"/>
  <c r="D51" i="5"/>
  <c r="L51" i="5"/>
  <c r="X51" i="5"/>
  <c r="M51" i="5"/>
  <c r="Y51" i="5"/>
  <c r="E15" i="5"/>
  <c r="AD15" i="5"/>
  <c r="H15" i="5"/>
  <c r="I15" i="5"/>
  <c r="U15" i="5"/>
  <c r="AG15" i="5"/>
  <c r="J15" i="5"/>
  <c r="V15" i="5"/>
  <c r="K15" i="5"/>
  <c r="W15" i="5"/>
  <c r="D15" i="5"/>
  <c r="L15" i="5"/>
  <c r="X15" i="5"/>
  <c r="M15" i="5"/>
  <c r="Y15" i="5"/>
  <c r="N15" i="5"/>
  <c r="Z15" i="5"/>
  <c r="O15" i="5"/>
  <c r="AA15" i="5"/>
  <c r="P15" i="5"/>
  <c r="AB15" i="5"/>
  <c r="AC15" i="5"/>
  <c r="F15" i="5"/>
  <c r="G15" i="5"/>
  <c r="AE15" i="5"/>
  <c r="T15" i="5"/>
  <c r="Q15" i="5"/>
  <c r="S15" i="5"/>
  <c r="R15" i="5"/>
  <c r="AF15" i="5"/>
  <c r="AG23" i="5"/>
  <c r="AL55" i="5"/>
  <c r="T127" i="8" l="1"/>
  <c r="R127" i="8"/>
  <c r="P127" i="8"/>
  <c r="N127" i="8"/>
  <c r="L127" i="8"/>
  <c r="J127" i="8"/>
  <c r="H127" i="8"/>
  <c r="F127" i="8"/>
  <c r="D127" i="8"/>
  <c r="T123" i="8"/>
  <c r="R123" i="8"/>
  <c r="P123" i="8"/>
  <c r="N123" i="8"/>
  <c r="L123" i="8"/>
  <c r="J123" i="8"/>
  <c r="H123" i="8"/>
  <c r="F123" i="8"/>
  <c r="D123" i="8"/>
  <c r="T119" i="8"/>
  <c r="R119" i="8"/>
  <c r="P119" i="8"/>
  <c r="N119" i="8"/>
  <c r="L119" i="8"/>
  <c r="J119" i="8"/>
  <c r="H119" i="8"/>
  <c r="F119" i="8"/>
  <c r="D119" i="8"/>
  <c r="T115" i="8"/>
  <c r="R115" i="8"/>
  <c r="P115" i="8"/>
  <c r="N115" i="8"/>
  <c r="L115" i="8"/>
  <c r="J115" i="8"/>
  <c r="H115" i="8"/>
  <c r="F115" i="8"/>
  <c r="D115" i="8"/>
  <c r="T109" i="8"/>
  <c r="R109" i="8"/>
  <c r="P109" i="8"/>
  <c r="N109" i="8"/>
  <c r="L109" i="8"/>
  <c r="J109" i="8"/>
  <c r="H109" i="8"/>
  <c r="F109" i="8"/>
  <c r="D109" i="8"/>
  <c r="T105" i="8"/>
  <c r="R105" i="8"/>
  <c r="P105" i="8"/>
  <c r="N105" i="8"/>
  <c r="L105" i="8"/>
  <c r="J105" i="8"/>
  <c r="H105" i="8"/>
  <c r="F105" i="8"/>
  <c r="D105" i="8"/>
  <c r="T101" i="8"/>
  <c r="R101" i="8"/>
  <c r="P101" i="8"/>
  <c r="N101" i="8"/>
  <c r="L101" i="8"/>
  <c r="J101" i="8"/>
  <c r="H101" i="8"/>
  <c r="F101" i="8"/>
  <c r="D101" i="8"/>
  <c r="T97" i="8"/>
  <c r="R97" i="8"/>
  <c r="P97" i="8"/>
  <c r="N97" i="8"/>
  <c r="L97" i="8"/>
  <c r="J97" i="8"/>
  <c r="H97" i="8"/>
  <c r="F97" i="8"/>
  <c r="D97" i="8"/>
  <c r="S127" i="8"/>
  <c r="Q127" i="8"/>
  <c r="O127" i="8"/>
  <c r="M127" i="8"/>
  <c r="K127" i="8"/>
  <c r="I127" i="8"/>
  <c r="G127" i="8"/>
  <c r="E127" i="8"/>
  <c r="C127" i="8"/>
  <c r="S123" i="8"/>
  <c r="Q123" i="8"/>
  <c r="O123" i="8"/>
  <c r="M123" i="8"/>
  <c r="K123" i="8"/>
  <c r="G123" i="8"/>
  <c r="C123" i="8"/>
  <c r="Q119" i="8"/>
  <c r="M119" i="8"/>
  <c r="I119" i="8"/>
  <c r="E119" i="8"/>
  <c r="S115" i="8"/>
  <c r="O115" i="8"/>
  <c r="K115" i="8"/>
  <c r="G115" i="8"/>
  <c r="C115" i="8"/>
  <c r="Q109" i="8"/>
  <c r="M109" i="8"/>
  <c r="I109" i="8"/>
  <c r="E109" i="8"/>
  <c r="S105" i="8"/>
  <c r="O105" i="8"/>
  <c r="K105" i="8"/>
  <c r="G105" i="8"/>
  <c r="C105" i="8"/>
  <c r="Q101" i="8"/>
  <c r="M101" i="8"/>
  <c r="I101" i="8"/>
  <c r="E101" i="8"/>
  <c r="S97" i="8"/>
  <c r="O97" i="8"/>
  <c r="K97" i="8"/>
  <c r="G97" i="8"/>
  <c r="C97" i="8"/>
  <c r="I123" i="8"/>
  <c r="E123" i="8"/>
  <c r="S119" i="8"/>
  <c r="O119" i="8"/>
  <c r="K119" i="8"/>
  <c r="G119" i="8"/>
  <c r="C119" i="8"/>
  <c r="Q115" i="8"/>
  <c r="M115" i="8"/>
  <c r="I115" i="8"/>
  <c r="E115" i="8"/>
  <c r="S109" i="8"/>
  <c r="O109" i="8"/>
  <c r="K109" i="8"/>
  <c r="G109" i="8"/>
  <c r="C109" i="8"/>
  <c r="Q105" i="8"/>
  <c r="M105" i="8"/>
  <c r="I105" i="8"/>
  <c r="E105" i="8"/>
  <c r="S101" i="8"/>
  <c r="O101" i="8"/>
  <c r="K101" i="8"/>
  <c r="G101" i="8"/>
  <c r="C101" i="8"/>
  <c r="Q97" i="8"/>
  <c r="M97" i="8"/>
  <c r="I97" i="8"/>
  <c r="E97" i="8"/>
  <c r="T91" i="8"/>
  <c r="R91" i="8"/>
  <c r="P91" i="8"/>
  <c r="N91" i="8"/>
  <c r="L91" i="8"/>
  <c r="J91" i="8"/>
  <c r="H91" i="8"/>
  <c r="F91" i="8"/>
  <c r="D91" i="8"/>
  <c r="T87" i="8"/>
  <c r="R87" i="8"/>
  <c r="P87" i="8"/>
  <c r="N87" i="8"/>
  <c r="L87" i="8"/>
  <c r="J87" i="8"/>
  <c r="H87" i="8"/>
  <c r="F87" i="8"/>
  <c r="D87" i="8"/>
  <c r="T83" i="8"/>
  <c r="R83" i="8"/>
  <c r="P83" i="8"/>
  <c r="N83" i="8"/>
  <c r="L83" i="8"/>
  <c r="J83" i="8"/>
  <c r="H83" i="8"/>
  <c r="F83" i="8"/>
  <c r="D83" i="8"/>
  <c r="T79" i="8"/>
  <c r="R79" i="8"/>
  <c r="P79" i="8"/>
  <c r="N79" i="8"/>
  <c r="L79" i="8"/>
  <c r="J79" i="8"/>
  <c r="H79" i="8"/>
  <c r="F79" i="8"/>
  <c r="D79" i="8"/>
  <c r="S91" i="8"/>
  <c r="Q91" i="8"/>
  <c r="O91" i="8"/>
  <c r="M91" i="8"/>
  <c r="K91" i="8"/>
  <c r="I91" i="8"/>
  <c r="G91" i="8"/>
  <c r="E91" i="8"/>
  <c r="C91" i="8"/>
  <c r="S87" i="8"/>
  <c r="Q87" i="8"/>
  <c r="O87" i="8"/>
  <c r="M87" i="8"/>
  <c r="K87" i="8"/>
  <c r="I87" i="8"/>
  <c r="G87" i="8"/>
  <c r="E87" i="8"/>
  <c r="C87" i="8"/>
  <c r="S83" i="8"/>
  <c r="Q83" i="8"/>
  <c r="O83" i="8"/>
  <c r="M83" i="8"/>
  <c r="K83" i="8"/>
  <c r="I83" i="8"/>
  <c r="G83" i="8"/>
  <c r="E83" i="8"/>
  <c r="C83" i="8"/>
  <c r="S79" i="8"/>
  <c r="Q79" i="8"/>
  <c r="O79" i="8"/>
  <c r="M79" i="8"/>
  <c r="K79" i="8"/>
  <c r="I79" i="8"/>
  <c r="G79" i="8"/>
  <c r="E79" i="8"/>
  <c r="C79" i="8"/>
  <c r="T73" i="8"/>
  <c r="R73" i="8"/>
  <c r="P73" i="8"/>
  <c r="N73" i="8"/>
  <c r="L73" i="8"/>
  <c r="J73" i="8"/>
  <c r="H73" i="8"/>
  <c r="F73" i="8"/>
  <c r="D73" i="8"/>
  <c r="T69" i="8"/>
  <c r="R69" i="8"/>
  <c r="P69" i="8"/>
  <c r="N69" i="8"/>
  <c r="L69" i="8"/>
  <c r="J69" i="8"/>
  <c r="H69" i="8"/>
  <c r="F69" i="8"/>
  <c r="D69" i="8"/>
  <c r="T65" i="8"/>
  <c r="R65" i="8"/>
  <c r="P65" i="8"/>
  <c r="N65" i="8"/>
  <c r="L65" i="8"/>
  <c r="J65" i="8"/>
  <c r="H65" i="8"/>
  <c r="F65" i="8"/>
  <c r="D65" i="8"/>
  <c r="T61" i="8"/>
  <c r="R61" i="8"/>
  <c r="P61" i="8"/>
  <c r="N61" i="8"/>
  <c r="L61" i="8"/>
  <c r="J61" i="8"/>
  <c r="H61" i="8"/>
  <c r="F61" i="8"/>
  <c r="D61" i="8"/>
  <c r="S73" i="8"/>
  <c r="Q73" i="8"/>
  <c r="O73" i="8"/>
  <c r="M73" i="8"/>
  <c r="K73" i="8"/>
  <c r="I73" i="8"/>
  <c r="G73" i="8"/>
  <c r="E73" i="8"/>
  <c r="C73" i="8"/>
  <c r="S69" i="8"/>
  <c r="Q69" i="8"/>
  <c r="O69" i="8"/>
  <c r="M69" i="8"/>
  <c r="K69" i="8"/>
  <c r="I69" i="8"/>
  <c r="G69" i="8"/>
  <c r="E69" i="8"/>
  <c r="C69" i="8"/>
  <c r="S65" i="8"/>
  <c r="Q65" i="8"/>
  <c r="O65" i="8"/>
  <c r="M65" i="8"/>
  <c r="K65" i="8"/>
  <c r="I65" i="8"/>
  <c r="G65" i="8"/>
  <c r="E65" i="8"/>
  <c r="C65" i="8"/>
  <c r="S61" i="8"/>
  <c r="Q61" i="8"/>
  <c r="O61" i="8"/>
  <c r="M61" i="8"/>
  <c r="K61" i="8"/>
  <c r="I61" i="8"/>
  <c r="G61" i="8"/>
  <c r="E61" i="8"/>
  <c r="C61" i="8"/>
  <c r="T55" i="8"/>
  <c r="R55" i="8"/>
  <c r="P55" i="8"/>
  <c r="N55" i="8"/>
  <c r="L55" i="8"/>
  <c r="J55" i="8"/>
  <c r="H55" i="8"/>
  <c r="F55" i="8"/>
  <c r="D55" i="8"/>
  <c r="T51" i="8"/>
  <c r="R51" i="8"/>
  <c r="P51" i="8"/>
  <c r="N51" i="8"/>
  <c r="L51" i="8"/>
  <c r="J51" i="8"/>
  <c r="H51" i="8"/>
  <c r="F51" i="8"/>
  <c r="D51" i="8"/>
  <c r="T47" i="8"/>
  <c r="R47" i="8"/>
  <c r="P47" i="8"/>
  <c r="N47" i="8"/>
  <c r="L47" i="8"/>
  <c r="J47" i="8"/>
  <c r="H47" i="8"/>
  <c r="F47" i="8"/>
  <c r="D47" i="8"/>
  <c r="T43" i="8"/>
  <c r="R43" i="8"/>
  <c r="P43" i="8"/>
  <c r="N43" i="8"/>
  <c r="L43" i="8"/>
  <c r="J43" i="8"/>
  <c r="H43" i="8"/>
  <c r="F43" i="8"/>
  <c r="D43" i="8"/>
  <c r="S55" i="8"/>
  <c r="Q55" i="8"/>
  <c r="O55" i="8"/>
  <c r="M55" i="8"/>
  <c r="K55" i="8"/>
  <c r="I55" i="8"/>
  <c r="G55" i="8"/>
  <c r="E55" i="8"/>
  <c r="C55" i="8"/>
  <c r="S51" i="8"/>
  <c r="Q51" i="8"/>
  <c r="O51" i="8"/>
  <c r="M51" i="8"/>
  <c r="K51" i="8"/>
  <c r="I51" i="8"/>
  <c r="G51" i="8"/>
  <c r="E51" i="8"/>
  <c r="C51" i="8"/>
  <c r="S47" i="8"/>
  <c r="Q47" i="8"/>
  <c r="O47" i="8"/>
  <c r="M47" i="8"/>
  <c r="K47" i="8"/>
  <c r="I47" i="8"/>
  <c r="G47" i="8"/>
  <c r="E47" i="8"/>
  <c r="C47" i="8"/>
  <c r="S43" i="8"/>
  <c r="Q43" i="8"/>
  <c r="O43" i="8"/>
  <c r="M43" i="8"/>
  <c r="K43" i="8"/>
  <c r="I43" i="8"/>
  <c r="G43" i="8"/>
  <c r="E43" i="8"/>
  <c r="C43" i="8"/>
  <c r="S37" i="8"/>
  <c r="Q37" i="8"/>
  <c r="O37" i="8"/>
  <c r="M37" i="8"/>
  <c r="K37" i="8"/>
  <c r="I37" i="8"/>
  <c r="G37" i="8"/>
  <c r="E37" i="8"/>
  <c r="C37" i="8"/>
  <c r="S33" i="8"/>
  <c r="Q33" i="8"/>
  <c r="O33" i="8"/>
  <c r="M33" i="8"/>
  <c r="K33" i="8"/>
  <c r="I33" i="8"/>
  <c r="G33" i="8"/>
  <c r="E33" i="8"/>
  <c r="C33" i="8"/>
  <c r="S29" i="8"/>
  <c r="Q29" i="8"/>
  <c r="O29" i="8"/>
  <c r="M29" i="8"/>
  <c r="K29" i="8"/>
  <c r="I29" i="8"/>
  <c r="G29" i="8"/>
  <c r="E29" i="8"/>
  <c r="C29" i="8"/>
  <c r="S25" i="8"/>
  <c r="Q25" i="8"/>
  <c r="O25" i="8"/>
  <c r="M25" i="8"/>
  <c r="K25" i="8"/>
  <c r="I25" i="8"/>
  <c r="G25" i="8"/>
  <c r="E25" i="8"/>
  <c r="T37" i="8"/>
  <c r="R37" i="8"/>
  <c r="P37" i="8"/>
  <c r="N37" i="8"/>
  <c r="L37" i="8"/>
  <c r="J37" i="8"/>
  <c r="H37" i="8"/>
  <c r="F37" i="8"/>
  <c r="D37" i="8"/>
  <c r="T33" i="8"/>
  <c r="R33" i="8"/>
  <c r="P33" i="8"/>
  <c r="N33" i="8"/>
  <c r="L33" i="8"/>
  <c r="J33" i="8"/>
  <c r="H33" i="8"/>
  <c r="F33" i="8"/>
  <c r="D33" i="8"/>
  <c r="T29" i="8"/>
  <c r="R29" i="8"/>
  <c r="P29" i="8"/>
  <c r="N29" i="8"/>
  <c r="L29" i="8"/>
  <c r="J29" i="8"/>
  <c r="H29" i="8"/>
  <c r="F29" i="8"/>
  <c r="D29" i="8"/>
  <c r="T25" i="8"/>
  <c r="R25" i="8"/>
  <c r="P25" i="8"/>
  <c r="N25" i="8"/>
  <c r="L25" i="8"/>
  <c r="J25" i="8"/>
  <c r="H25" i="8"/>
  <c r="F25" i="8"/>
  <c r="D25" i="8"/>
  <c r="C25" i="8"/>
  <c r="C7" i="8"/>
  <c r="C15" i="8"/>
  <c r="D15" i="8"/>
  <c r="P19" i="8"/>
  <c r="L19" i="8"/>
  <c r="H19" i="8"/>
  <c r="D19" i="8"/>
  <c r="R15" i="8"/>
  <c r="N15" i="8"/>
  <c r="J15" i="8"/>
  <c r="F15" i="8"/>
  <c r="T11" i="8"/>
  <c r="P11" i="8"/>
  <c r="L11" i="8"/>
  <c r="H11" i="8"/>
  <c r="D11" i="8"/>
  <c r="R7" i="8"/>
  <c r="N7" i="8"/>
  <c r="J7" i="8"/>
  <c r="F7" i="8"/>
  <c r="Q19" i="8"/>
  <c r="I19" i="8"/>
  <c r="O15" i="8"/>
  <c r="I11" i="8"/>
  <c r="O7" i="8"/>
  <c r="O19" i="8"/>
  <c r="K19" i="8"/>
  <c r="G19" i="8"/>
  <c r="C19" i="8"/>
  <c r="Q15" i="8"/>
  <c r="M15" i="8"/>
  <c r="I15" i="8"/>
  <c r="E15" i="8"/>
  <c r="S11" i="8"/>
  <c r="O11" i="8"/>
  <c r="K11" i="8"/>
  <c r="G11" i="8"/>
  <c r="C11" i="8"/>
  <c r="Q7" i="8"/>
  <c r="M7" i="8"/>
  <c r="I7" i="8"/>
  <c r="E7" i="8"/>
  <c r="M19" i="8"/>
  <c r="S15" i="8"/>
  <c r="G15" i="8"/>
  <c r="M11" i="8"/>
  <c r="E11" i="8"/>
  <c r="K7" i="8"/>
  <c r="R19" i="8"/>
  <c r="N19" i="8"/>
  <c r="J19" i="8"/>
  <c r="F19" i="8"/>
  <c r="T15" i="8"/>
  <c r="P15" i="8"/>
  <c r="L15" i="8"/>
  <c r="H15" i="8"/>
  <c r="R11" i="8"/>
  <c r="N11" i="8"/>
  <c r="J11" i="8"/>
  <c r="F11" i="8"/>
  <c r="T7" i="8"/>
  <c r="P7" i="8"/>
  <c r="L7" i="8"/>
  <c r="H7" i="8"/>
  <c r="D7" i="8"/>
  <c r="E19" i="8"/>
  <c r="K15" i="8"/>
  <c r="Q11" i="8"/>
  <c r="S7" i="8"/>
  <c r="G7" i="8"/>
</calcChain>
</file>

<file path=xl/sharedStrings.xml><?xml version="1.0" encoding="utf-8"?>
<sst xmlns="http://schemas.openxmlformats.org/spreadsheetml/2006/main" count="540" uniqueCount="323">
  <si>
    <t>歩</t>
    <rPh sb="0" eb="1">
      <t>ホ</t>
    </rPh>
    <phoneticPr fontId="2"/>
  </si>
  <si>
    <t>数</t>
    <rPh sb="0" eb="1">
      <t>スウ</t>
    </rPh>
    <phoneticPr fontId="2"/>
  </si>
  <si>
    <t>累計</t>
    <rPh sb="0" eb="2">
      <t>ルイケイ</t>
    </rPh>
    <phoneticPr fontId="2"/>
  </si>
  <si>
    <t>距離</t>
    <rPh sb="0" eb="2">
      <t>キョリ</t>
    </rPh>
    <phoneticPr fontId="2"/>
  </si>
  <si>
    <t>距</t>
    <rPh sb="0" eb="1">
      <t>キョ</t>
    </rPh>
    <phoneticPr fontId="2"/>
  </si>
  <si>
    <t>離</t>
    <rPh sb="0" eb="1">
      <t>ハナレ</t>
    </rPh>
    <phoneticPr fontId="2"/>
  </si>
  <si>
    <t>月</t>
    <rPh sb="0" eb="1">
      <t>ツキ</t>
    </rPh>
    <phoneticPr fontId="2"/>
  </si>
  <si>
    <t xml:space="preserve"> 歩・距離</t>
    <rPh sb="1" eb="2">
      <t>ホ</t>
    </rPh>
    <rPh sb="3" eb="5">
      <t>キョリ</t>
    </rPh>
    <phoneticPr fontId="2"/>
  </si>
  <si>
    <t>月累計</t>
    <rPh sb="0" eb="1">
      <t>ツキ</t>
    </rPh>
    <rPh sb="1" eb="3">
      <t>ルイケイ</t>
    </rPh>
    <phoneticPr fontId="2"/>
  </si>
  <si>
    <t>日々の歩 い た 歩数 と 距 離の進捗状況記入表</t>
    <rPh sb="0" eb="2">
      <t>ヒビ</t>
    </rPh>
    <rPh sb="9" eb="11">
      <t>ホスウ</t>
    </rPh>
    <rPh sb="18" eb="20">
      <t>シンチョク</t>
    </rPh>
    <rPh sb="20" eb="22">
      <t>ジョウキョウ</t>
    </rPh>
    <rPh sb="22" eb="24">
      <t>キニュウ</t>
    </rPh>
    <rPh sb="24" eb="25">
      <t>ヒョウ</t>
    </rPh>
    <phoneticPr fontId="2"/>
  </si>
  <si>
    <t>歩幅をご記入ください。（例： 58.5 ）</t>
    <rPh sb="0" eb="2">
      <t>ホハバ</t>
    </rPh>
    <rPh sb="12" eb="13">
      <t>レイ</t>
    </rPh>
    <phoneticPr fontId="2"/>
  </si>
  <si>
    <t>歩幅：</t>
    <rPh sb="0" eb="2">
      <t>ホハバ</t>
    </rPh>
    <phoneticPr fontId="2"/>
  </si>
  <si>
    <t>ｃｍ</t>
    <phoneticPr fontId="2"/>
  </si>
  <si>
    <t>km</t>
    <phoneticPr fontId="2"/>
  </si>
  <si>
    <t>氏名　</t>
    <rPh sb="0" eb="2">
      <t>シメイ</t>
    </rPh>
    <phoneticPr fontId="2"/>
  </si>
  <si>
    <t>(km)</t>
    <phoneticPr fontId="2"/>
  </si>
  <si>
    <r>
      <t>歩数の累計は下2けた</t>
    </r>
    <r>
      <rPr>
        <u/>
        <sz val="10.5"/>
        <color indexed="10"/>
        <rFont val="ＭＳ Ｐゴシック"/>
        <family val="3"/>
        <charset val="128"/>
      </rPr>
      <t>を四捨五入して計算表示</t>
    </r>
    <r>
      <rPr>
        <u/>
        <sz val="10.5"/>
        <color indexed="8"/>
        <rFont val="ＭＳ Ｐゴシック"/>
        <family val="3"/>
        <charset val="128"/>
      </rPr>
      <t>しています。（例：12345歩の場合、12300と表示）</t>
    </r>
    <rPh sb="3" eb="5">
      <t>ルイケイ</t>
    </rPh>
    <rPh sb="6" eb="7">
      <t>シモ</t>
    </rPh>
    <rPh sb="11" eb="15">
      <t>シシャゴニュウ</t>
    </rPh>
    <rPh sb="17" eb="19">
      <t>ケイサン</t>
    </rPh>
    <rPh sb="19" eb="21">
      <t>ヒョウジ</t>
    </rPh>
    <rPh sb="28" eb="29">
      <t>レイ</t>
    </rPh>
    <rPh sb="35" eb="36">
      <t>ホ</t>
    </rPh>
    <rPh sb="37" eb="39">
      <t>バアイ</t>
    </rPh>
    <rPh sb="46" eb="48">
      <t>ヒョウジ</t>
    </rPh>
    <phoneticPr fontId="2"/>
  </si>
  <si>
    <t>当年累計</t>
    <rPh sb="0" eb="2">
      <t>トウネン</t>
    </rPh>
    <rPh sb="2" eb="4">
      <t>ルイケイ</t>
    </rPh>
    <phoneticPr fontId="2"/>
  </si>
  <si>
    <t>歩いた歩数をそのままご記入ください。</t>
    <rPh sb="3" eb="5">
      <t>ホスウ</t>
    </rPh>
    <phoneticPr fontId="2"/>
  </si>
  <si>
    <t>草津</t>
    <rPh sb="0" eb="2">
      <t>クサツ</t>
    </rPh>
    <phoneticPr fontId="19"/>
  </si>
  <si>
    <t>宮</t>
    <rPh sb="0" eb="1">
      <t>ミヤ</t>
    </rPh>
    <phoneticPr fontId="19"/>
  </si>
  <si>
    <t>鳴海</t>
    <rPh sb="0" eb="2">
      <t>ナルミ</t>
    </rPh>
    <phoneticPr fontId="19"/>
  </si>
  <si>
    <t>知立</t>
    <rPh sb="0" eb="2">
      <t>チリュウ</t>
    </rPh>
    <phoneticPr fontId="19"/>
  </si>
  <si>
    <t>岡崎</t>
    <rPh sb="0" eb="2">
      <t>オカザキ</t>
    </rPh>
    <phoneticPr fontId="19"/>
  </si>
  <si>
    <t>藤川</t>
    <rPh sb="0" eb="2">
      <t>フジカワ</t>
    </rPh>
    <phoneticPr fontId="19"/>
  </si>
  <si>
    <t>赤坂</t>
    <rPh sb="0" eb="2">
      <t>アカサカ</t>
    </rPh>
    <phoneticPr fontId="19"/>
  </si>
  <si>
    <t>吉田</t>
    <rPh sb="0" eb="2">
      <t>ヨシダ</t>
    </rPh>
    <phoneticPr fontId="19"/>
  </si>
  <si>
    <t>二川</t>
    <rPh sb="0" eb="2">
      <t>フタガワ</t>
    </rPh>
    <phoneticPr fontId="19"/>
  </si>
  <si>
    <t>白須賀</t>
    <rPh sb="0" eb="1">
      <t>シロ</t>
    </rPh>
    <rPh sb="1" eb="3">
      <t>スガ</t>
    </rPh>
    <phoneticPr fontId="19"/>
  </si>
  <si>
    <t>新居</t>
    <rPh sb="0" eb="2">
      <t>アライ</t>
    </rPh>
    <phoneticPr fontId="19"/>
  </si>
  <si>
    <t>舞阪</t>
    <rPh sb="0" eb="2">
      <t>マイサカ</t>
    </rPh>
    <phoneticPr fontId="19"/>
  </si>
  <si>
    <t>浜松</t>
    <rPh sb="0" eb="2">
      <t>ハママツ</t>
    </rPh>
    <phoneticPr fontId="19"/>
  </si>
  <si>
    <t>見付</t>
    <rPh sb="0" eb="2">
      <t>ミツケ</t>
    </rPh>
    <phoneticPr fontId="19"/>
  </si>
  <si>
    <t>袋井</t>
    <rPh sb="0" eb="2">
      <t>フクロイ</t>
    </rPh>
    <phoneticPr fontId="19"/>
  </si>
  <si>
    <t>掛川</t>
    <rPh sb="0" eb="2">
      <t>カケガワ</t>
    </rPh>
    <phoneticPr fontId="19"/>
  </si>
  <si>
    <t>日坂</t>
    <rPh sb="0" eb="2">
      <t>ヒサカ</t>
    </rPh>
    <phoneticPr fontId="19"/>
  </si>
  <si>
    <t>金谷</t>
    <rPh sb="0" eb="2">
      <t>カナヤ</t>
    </rPh>
    <phoneticPr fontId="19"/>
  </si>
  <si>
    <t>藤枝</t>
    <rPh sb="0" eb="2">
      <t>フジエダ</t>
    </rPh>
    <phoneticPr fontId="19"/>
  </si>
  <si>
    <t>岡部</t>
    <rPh sb="0" eb="2">
      <t>オカベ</t>
    </rPh>
    <phoneticPr fontId="19"/>
  </si>
  <si>
    <t>丸子</t>
    <rPh sb="0" eb="2">
      <t>マルコ</t>
    </rPh>
    <phoneticPr fontId="19"/>
  </si>
  <si>
    <t>府中</t>
    <rPh sb="0" eb="2">
      <t>フチュウ</t>
    </rPh>
    <phoneticPr fontId="19"/>
  </si>
  <si>
    <t>興津</t>
    <rPh sb="0" eb="2">
      <t>オキツ</t>
    </rPh>
    <phoneticPr fontId="19"/>
  </si>
  <si>
    <t>蒲原</t>
    <rPh sb="0" eb="2">
      <t>カンバラ</t>
    </rPh>
    <phoneticPr fontId="19"/>
  </si>
  <si>
    <t>由比</t>
    <rPh sb="0" eb="1">
      <t>ユ</t>
    </rPh>
    <rPh sb="1" eb="2">
      <t>ヒ</t>
    </rPh>
    <phoneticPr fontId="19"/>
  </si>
  <si>
    <t>原</t>
    <rPh sb="0" eb="1">
      <t>ハラ</t>
    </rPh>
    <phoneticPr fontId="19"/>
  </si>
  <si>
    <t>沼津</t>
    <rPh sb="0" eb="1">
      <t>ヌマ</t>
    </rPh>
    <rPh sb="1" eb="2">
      <t>ツ</t>
    </rPh>
    <phoneticPr fontId="19"/>
  </si>
  <si>
    <t>三島</t>
    <rPh sb="0" eb="2">
      <t>ミシマ</t>
    </rPh>
    <phoneticPr fontId="19"/>
  </si>
  <si>
    <t>箱根</t>
    <rPh sb="0" eb="2">
      <t>ハコネ</t>
    </rPh>
    <phoneticPr fontId="19"/>
  </si>
  <si>
    <t>日本橋</t>
    <rPh sb="0" eb="3">
      <t>ニホンバシ</t>
    </rPh>
    <phoneticPr fontId="2"/>
  </si>
  <si>
    <t>小田原</t>
    <rPh sb="0" eb="3">
      <t>オダワラ</t>
    </rPh>
    <phoneticPr fontId="19"/>
  </si>
  <si>
    <t>大磯</t>
    <rPh sb="0" eb="2">
      <t>オオイソ</t>
    </rPh>
    <phoneticPr fontId="19"/>
  </si>
  <si>
    <t>藤沢</t>
    <rPh sb="0" eb="2">
      <t>フジサワ</t>
    </rPh>
    <phoneticPr fontId="19"/>
  </si>
  <si>
    <t>神奈川</t>
    <rPh sb="0" eb="3">
      <t>カナガワ</t>
    </rPh>
    <phoneticPr fontId="19"/>
  </si>
  <si>
    <t>宿場</t>
    <phoneticPr fontId="2"/>
  </si>
  <si>
    <t>踏破おめでとうございます。</t>
    <rPh sb="0" eb="2">
      <t>トウハ</t>
    </rPh>
    <phoneticPr fontId="19"/>
  </si>
  <si>
    <t>de</t>
    <phoneticPr fontId="19"/>
  </si>
  <si>
    <t>Excelで使用の場合は、次シートの歩行数を入力すると自動的にバーが伸びていきます。</t>
    <rPh sb="6" eb="8">
      <t>シヨウ</t>
    </rPh>
    <rPh sb="9" eb="11">
      <t>バアイ</t>
    </rPh>
    <rPh sb="13" eb="14">
      <t>ジ</t>
    </rPh>
    <rPh sb="18" eb="20">
      <t>ホコウ</t>
    </rPh>
    <rPh sb="20" eb="21">
      <t>スウ</t>
    </rPh>
    <rPh sb="22" eb="24">
      <t>ニュウリョク</t>
    </rPh>
    <rPh sb="27" eb="30">
      <t>ジドウテキ</t>
    </rPh>
    <rPh sb="34" eb="35">
      <t>ノ</t>
    </rPh>
    <phoneticPr fontId="2"/>
  </si>
  <si>
    <t>第１回目中山道（日本橋～京都）</t>
    <rPh sb="0" eb="1">
      <t>ダイ</t>
    </rPh>
    <rPh sb="2" eb="3">
      <t>カイ</t>
    </rPh>
    <rPh sb="3" eb="4">
      <t>メ</t>
    </rPh>
    <rPh sb="4" eb="7">
      <t>ナカセンドウ</t>
    </rPh>
    <rPh sb="8" eb="11">
      <t>ニホンバシ</t>
    </rPh>
    <rPh sb="12" eb="14">
      <t>キョウト</t>
    </rPh>
    <phoneticPr fontId="2"/>
  </si>
  <si>
    <t>板橋</t>
    <rPh sb="0" eb="2">
      <t>イタバシ</t>
    </rPh>
    <phoneticPr fontId="19"/>
  </si>
  <si>
    <t>蕨</t>
    <rPh sb="0" eb="1">
      <t>ワラビ</t>
    </rPh>
    <phoneticPr fontId="19"/>
  </si>
  <si>
    <t>浦和</t>
    <rPh sb="0" eb="2">
      <t>ウラワ</t>
    </rPh>
    <phoneticPr fontId="19"/>
  </si>
  <si>
    <t>大宮</t>
    <rPh sb="0" eb="2">
      <t>オオミヤ</t>
    </rPh>
    <phoneticPr fontId="19"/>
  </si>
  <si>
    <t>上尾</t>
    <rPh sb="0" eb="2">
      <t>アゲオ</t>
    </rPh>
    <phoneticPr fontId="19"/>
  </si>
  <si>
    <t>桶川</t>
    <rPh sb="0" eb="2">
      <t>オケガワ</t>
    </rPh>
    <phoneticPr fontId="19"/>
  </si>
  <si>
    <t>鴻巣</t>
    <rPh sb="0" eb="2">
      <t>コウノス</t>
    </rPh>
    <phoneticPr fontId="19"/>
  </si>
  <si>
    <t>熊谷</t>
    <rPh sb="0" eb="2">
      <t>クマガヤ</t>
    </rPh>
    <phoneticPr fontId="19"/>
  </si>
  <si>
    <t>深谷</t>
    <rPh sb="0" eb="2">
      <t>フカヤ</t>
    </rPh>
    <phoneticPr fontId="19"/>
  </si>
  <si>
    <t>本庄</t>
    <rPh sb="0" eb="2">
      <t>ホンジョウ</t>
    </rPh>
    <phoneticPr fontId="19"/>
  </si>
  <si>
    <t>新町</t>
    <rPh sb="0" eb="2">
      <t>シンマチ</t>
    </rPh>
    <phoneticPr fontId="19"/>
  </si>
  <si>
    <t>倉賀野</t>
    <rPh sb="0" eb="1">
      <t>クラ</t>
    </rPh>
    <rPh sb="1" eb="2">
      <t>ガ</t>
    </rPh>
    <rPh sb="2" eb="3">
      <t>ノ</t>
    </rPh>
    <phoneticPr fontId="19"/>
  </si>
  <si>
    <t>高崎</t>
    <rPh sb="0" eb="2">
      <t>タカサキ</t>
    </rPh>
    <phoneticPr fontId="19"/>
  </si>
  <si>
    <t>板鼻</t>
    <rPh sb="0" eb="2">
      <t>イタバナ</t>
    </rPh>
    <phoneticPr fontId="19"/>
  </si>
  <si>
    <t>安中</t>
    <rPh sb="0" eb="1">
      <t>アン</t>
    </rPh>
    <rPh sb="1" eb="2">
      <t>ナカ</t>
    </rPh>
    <phoneticPr fontId="19"/>
  </si>
  <si>
    <t>松井田</t>
    <rPh sb="0" eb="3">
      <t>マツイダ</t>
    </rPh>
    <phoneticPr fontId="19"/>
  </si>
  <si>
    <t>坂本</t>
    <rPh sb="0" eb="2">
      <t>サカモト</t>
    </rPh>
    <phoneticPr fontId="19"/>
  </si>
  <si>
    <t>軽井沢</t>
    <rPh sb="0" eb="3">
      <t>カルイザワ</t>
    </rPh>
    <phoneticPr fontId="19"/>
  </si>
  <si>
    <t>沓掛</t>
    <rPh sb="0" eb="2">
      <t>クツカケ</t>
    </rPh>
    <phoneticPr fontId="19"/>
  </si>
  <si>
    <t>追分</t>
    <rPh sb="0" eb="2">
      <t>オイワケ</t>
    </rPh>
    <phoneticPr fontId="19"/>
  </si>
  <si>
    <t>小田井</t>
    <rPh sb="0" eb="3">
      <t>オダイ</t>
    </rPh>
    <phoneticPr fontId="19"/>
  </si>
  <si>
    <t>岩村田</t>
    <rPh sb="0" eb="1">
      <t>イワ</t>
    </rPh>
    <rPh sb="1" eb="3">
      <t>ムラタ</t>
    </rPh>
    <phoneticPr fontId="19"/>
  </si>
  <si>
    <t>塩名田</t>
    <rPh sb="0" eb="1">
      <t>シオ</t>
    </rPh>
    <rPh sb="1" eb="3">
      <t>ナダ</t>
    </rPh>
    <phoneticPr fontId="19"/>
  </si>
  <si>
    <t>八幡</t>
    <rPh sb="0" eb="2">
      <t>ハチマン</t>
    </rPh>
    <phoneticPr fontId="19"/>
  </si>
  <si>
    <t>望月</t>
    <rPh sb="0" eb="2">
      <t>モチズキ</t>
    </rPh>
    <phoneticPr fontId="19"/>
  </si>
  <si>
    <t>芦田</t>
    <rPh sb="0" eb="2">
      <t>アシダ</t>
    </rPh>
    <phoneticPr fontId="19"/>
  </si>
  <si>
    <t>長久保</t>
    <rPh sb="0" eb="3">
      <t>ナガクボ</t>
    </rPh>
    <phoneticPr fontId="19"/>
  </si>
  <si>
    <t>和田</t>
    <rPh sb="0" eb="2">
      <t>ワダ</t>
    </rPh>
    <phoneticPr fontId="19"/>
  </si>
  <si>
    <t>下諏訪</t>
    <rPh sb="0" eb="3">
      <t>シモスワ</t>
    </rPh>
    <phoneticPr fontId="19"/>
  </si>
  <si>
    <t>塩尻</t>
    <rPh sb="0" eb="2">
      <t>シオジリ</t>
    </rPh>
    <phoneticPr fontId="19"/>
  </si>
  <si>
    <t>洗馬</t>
    <rPh sb="0" eb="1">
      <t>アラ</t>
    </rPh>
    <rPh sb="1" eb="2">
      <t>ウマ</t>
    </rPh>
    <phoneticPr fontId="19"/>
  </si>
  <si>
    <t>本山</t>
    <rPh sb="0" eb="2">
      <t>モトヤマ</t>
    </rPh>
    <phoneticPr fontId="19"/>
  </si>
  <si>
    <t>齋川</t>
    <rPh sb="0" eb="2">
      <t>サイガワ</t>
    </rPh>
    <phoneticPr fontId="19"/>
  </si>
  <si>
    <t>奈良井</t>
    <rPh sb="0" eb="3">
      <t>ナライ</t>
    </rPh>
    <phoneticPr fontId="19"/>
  </si>
  <si>
    <t>藪原</t>
    <rPh sb="0" eb="2">
      <t>ヤブハラ</t>
    </rPh>
    <phoneticPr fontId="19"/>
  </si>
  <si>
    <t>宮ノ越</t>
    <rPh sb="0" eb="1">
      <t>ミヤ</t>
    </rPh>
    <rPh sb="2" eb="3">
      <t>コシ</t>
    </rPh>
    <phoneticPr fontId="19"/>
  </si>
  <si>
    <t>福島</t>
    <rPh sb="0" eb="2">
      <t>フクシマ</t>
    </rPh>
    <phoneticPr fontId="19"/>
  </si>
  <si>
    <t>上松</t>
    <rPh sb="0" eb="2">
      <t>ウエマツ</t>
    </rPh>
    <phoneticPr fontId="19"/>
  </si>
  <si>
    <t>須原</t>
    <rPh sb="0" eb="2">
      <t>スハラ</t>
    </rPh>
    <phoneticPr fontId="19"/>
  </si>
  <si>
    <t>野尻</t>
    <rPh sb="0" eb="2">
      <t>ノジリ</t>
    </rPh>
    <phoneticPr fontId="19"/>
  </si>
  <si>
    <t>三留野</t>
    <rPh sb="0" eb="1">
      <t>ミ</t>
    </rPh>
    <rPh sb="1" eb="2">
      <t>ル</t>
    </rPh>
    <rPh sb="2" eb="3">
      <t>ノ</t>
    </rPh>
    <phoneticPr fontId="19"/>
  </si>
  <si>
    <t>妻籠</t>
    <rPh sb="0" eb="2">
      <t>ツマカゴ</t>
    </rPh>
    <phoneticPr fontId="19"/>
  </si>
  <si>
    <t>落合</t>
    <rPh sb="0" eb="2">
      <t>オチアイ</t>
    </rPh>
    <phoneticPr fontId="19"/>
  </si>
  <si>
    <t>中津川</t>
    <rPh sb="0" eb="3">
      <t>ナカツガワ</t>
    </rPh>
    <phoneticPr fontId="19"/>
  </si>
  <si>
    <t>大井</t>
    <rPh sb="0" eb="2">
      <t>オオイ</t>
    </rPh>
    <phoneticPr fontId="19"/>
  </si>
  <si>
    <t>大久手</t>
    <rPh sb="0" eb="3">
      <t>オオクテ</t>
    </rPh>
    <phoneticPr fontId="19"/>
  </si>
  <si>
    <t>細久手</t>
    <rPh sb="0" eb="1">
      <t>ホソ</t>
    </rPh>
    <rPh sb="1" eb="3">
      <t>クテ</t>
    </rPh>
    <phoneticPr fontId="19"/>
  </si>
  <si>
    <t>御嵩</t>
    <rPh sb="0" eb="1">
      <t>オ</t>
    </rPh>
    <rPh sb="1" eb="2">
      <t>タカ</t>
    </rPh>
    <phoneticPr fontId="19"/>
  </si>
  <si>
    <t>伏見</t>
    <rPh sb="0" eb="2">
      <t>フシミ</t>
    </rPh>
    <phoneticPr fontId="19"/>
  </si>
  <si>
    <t>太田</t>
    <rPh sb="0" eb="2">
      <t>オオタ</t>
    </rPh>
    <phoneticPr fontId="19"/>
  </si>
  <si>
    <t>鵜沼</t>
    <rPh sb="0" eb="1">
      <t>ウ</t>
    </rPh>
    <rPh sb="1" eb="2">
      <t>ヌマ</t>
    </rPh>
    <phoneticPr fontId="19"/>
  </si>
  <si>
    <t>馬籠</t>
    <rPh sb="0" eb="2">
      <t>マゴメ</t>
    </rPh>
    <phoneticPr fontId="19"/>
  </si>
  <si>
    <t>加納</t>
    <rPh sb="0" eb="2">
      <t>カノウ</t>
    </rPh>
    <phoneticPr fontId="19"/>
  </si>
  <si>
    <t>河渡</t>
    <rPh sb="0" eb="1">
      <t>カワ</t>
    </rPh>
    <rPh sb="1" eb="2">
      <t>ワタ</t>
    </rPh>
    <phoneticPr fontId="19"/>
  </si>
  <si>
    <t>美江寺</t>
    <rPh sb="0" eb="1">
      <t>ミ</t>
    </rPh>
    <rPh sb="1" eb="2">
      <t>エ</t>
    </rPh>
    <rPh sb="2" eb="3">
      <t>テラ</t>
    </rPh>
    <phoneticPr fontId="19"/>
  </si>
  <si>
    <t>赤坂</t>
    <rPh sb="0" eb="2">
      <t>アカサカ</t>
    </rPh>
    <phoneticPr fontId="19"/>
  </si>
  <si>
    <t>垂井</t>
    <rPh sb="0" eb="2">
      <t>タルイ</t>
    </rPh>
    <phoneticPr fontId="19"/>
  </si>
  <si>
    <t>関ヶ原</t>
    <rPh sb="0" eb="3">
      <t>セキガハラ</t>
    </rPh>
    <phoneticPr fontId="19"/>
  </si>
  <si>
    <t>今須</t>
    <rPh sb="0" eb="1">
      <t>イマ</t>
    </rPh>
    <rPh sb="1" eb="2">
      <t>ス</t>
    </rPh>
    <phoneticPr fontId="19"/>
  </si>
  <si>
    <t>柏原</t>
    <rPh sb="0" eb="2">
      <t>カシワバラ</t>
    </rPh>
    <phoneticPr fontId="19"/>
  </si>
  <si>
    <t>醒井</t>
    <rPh sb="0" eb="1">
      <t>セイ</t>
    </rPh>
    <rPh sb="1" eb="2">
      <t>イ</t>
    </rPh>
    <phoneticPr fontId="19"/>
  </si>
  <si>
    <t>番場</t>
    <rPh sb="0" eb="2">
      <t>バンバ</t>
    </rPh>
    <phoneticPr fontId="19"/>
  </si>
  <si>
    <t>鳥居本</t>
    <rPh sb="0" eb="1">
      <t>トリ</t>
    </rPh>
    <phoneticPr fontId="19"/>
  </si>
  <si>
    <t>高宮</t>
    <rPh sb="0" eb="2">
      <t>タカミヤ</t>
    </rPh>
    <phoneticPr fontId="19"/>
  </si>
  <si>
    <t>武佐</t>
    <rPh sb="0" eb="1">
      <t>ブ</t>
    </rPh>
    <rPh sb="1" eb="2">
      <t>サ</t>
    </rPh>
    <phoneticPr fontId="19"/>
  </si>
  <si>
    <t>守山</t>
    <rPh sb="0" eb="2">
      <t>モリヤマ</t>
    </rPh>
    <phoneticPr fontId="19"/>
  </si>
  <si>
    <t>草津</t>
  </si>
  <si>
    <t>大津</t>
  </si>
  <si>
    <t>大津</t>
    <rPh sb="0" eb="2">
      <t>オオツ</t>
    </rPh>
    <phoneticPr fontId="19"/>
  </si>
  <si>
    <t>京都</t>
  </si>
  <si>
    <t>京都</t>
    <rPh sb="0" eb="2">
      <t>キョウト</t>
    </rPh>
    <phoneticPr fontId="19"/>
  </si>
  <si>
    <t>第２回目西国道・山陽道（京都～下関）</t>
    <rPh sb="0" eb="1">
      <t>ダイ</t>
    </rPh>
    <rPh sb="2" eb="3">
      <t>カイ</t>
    </rPh>
    <rPh sb="3" eb="4">
      <t>メ</t>
    </rPh>
    <rPh sb="4" eb="6">
      <t>サイコク</t>
    </rPh>
    <rPh sb="6" eb="7">
      <t>ドウ</t>
    </rPh>
    <rPh sb="8" eb="11">
      <t>サンヨウドウ</t>
    </rPh>
    <rPh sb="12" eb="14">
      <t>キョウト</t>
    </rPh>
    <rPh sb="15" eb="17">
      <t>シモノセキ</t>
    </rPh>
    <phoneticPr fontId="2"/>
  </si>
  <si>
    <t>島本</t>
  </si>
  <si>
    <t>高槻</t>
  </si>
  <si>
    <t>摂津富田</t>
  </si>
  <si>
    <t>茨木</t>
  </si>
  <si>
    <t>千里丘</t>
  </si>
  <si>
    <t>西宮</t>
  </si>
  <si>
    <t>三宮</t>
  </si>
  <si>
    <t>須磨</t>
  </si>
  <si>
    <t>土山</t>
  </si>
  <si>
    <t>(km)</t>
  </si>
  <si>
    <t>相生</t>
  </si>
  <si>
    <t>三石</t>
  </si>
  <si>
    <t>上道</t>
  </si>
  <si>
    <t>吉備真備（井原鉄道）</t>
  </si>
  <si>
    <t>横尾</t>
  </si>
  <si>
    <t>本郷</t>
  </si>
  <si>
    <t>八本松</t>
  </si>
  <si>
    <t>五目市</t>
  </si>
  <si>
    <t>新岩国</t>
  </si>
  <si>
    <t>徳山</t>
  </si>
  <si>
    <t>四辻</t>
  </si>
  <si>
    <t>厚狭</t>
  </si>
  <si>
    <t>下関</t>
  </si>
  <si>
    <t>第３回目薩摩・日向街道（小倉～小倉）</t>
    <rPh sb="0" eb="1">
      <t>ダイ</t>
    </rPh>
    <rPh sb="2" eb="3">
      <t>カイ</t>
    </rPh>
    <rPh sb="3" eb="4">
      <t>メ</t>
    </rPh>
    <rPh sb="4" eb="6">
      <t>サツマ</t>
    </rPh>
    <rPh sb="7" eb="9">
      <t>ヒュウガ</t>
    </rPh>
    <rPh sb="9" eb="11">
      <t>カイドウ</t>
    </rPh>
    <rPh sb="12" eb="14">
      <t>コクラ</t>
    </rPh>
    <rPh sb="15" eb="17">
      <t>コクラ</t>
    </rPh>
    <phoneticPr fontId="2"/>
  </si>
  <si>
    <t>小倉</t>
  </si>
  <si>
    <t>筑前内野</t>
  </si>
  <si>
    <t>筑前山家</t>
  </si>
  <si>
    <t>原田</t>
  </si>
  <si>
    <t>田代</t>
  </si>
  <si>
    <t>久留米</t>
  </si>
  <si>
    <t>瀬高</t>
  </si>
  <si>
    <t>南関</t>
  </si>
  <si>
    <t>山鹿</t>
  </si>
  <si>
    <t>熊本</t>
  </si>
  <si>
    <t>川尻</t>
  </si>
  <si>
    <t>八代</t>
  </si>
  <si>
    <t>黒崎</t>
  </si>
  <si>
    <t>木屋瀬</t>
  </si>
  <si>
    <t>飯塚</t>
  </si>
  <si>
    <t>日奈久</t>
  </si>
  <si>
    <t>田浦</t>
  </si>
  <si>
    <t>佐敷</t>
  </si>
  <si>
    <t>水俣</t>
  </si>
  <si>
    <t>出水</t>
  </si>
  <si>
    <t>阿久根</t>
  </si>
  <si>
    <t>川内</t>
  </si>
  <si>
    <t>串木野</t>
  </si>
  <si>
    <t>市来</t>
  </si>
  <si>
    <t>鹿児島</t>
  </si>
  <si>
    <t>重富</t>
  </si>
  <si>
    <t>帖佐</t>
  </si>
  <si>
    <t>加治木</t>
  </si>
  <si>
    <t>国分</t>
  </si>
  <si>
    <t>都城</t>
  </si>
  <si>
    <t>高城</t>
  </si>
  <si>
    <t>高岡</t>
  </si>
  <si>
    <t>佐土原</t>
  </si>
  <si>
    <t>高鍋</t>
  </si>
  <si>
    <t>美々津</t>
  </si>
  <si>
    <t>延岡</t>
  </si>
  <si>
    <t>小野市</t>
  </si>
  <si>
    <t>野津</t>
  </si>
  <si>
    <t>臼杵（うすき）</t>
  </si>
  <si>
    <t>別部</t>
  </si>
  <si>
    <t>日出</t>
  </si>
  <si>
    <t>立石</t>
  </si>
  <si>
    <t>宇佐</t>
  </si>
  <si>
    <t>四日市</t>
  </si>
  <si>
    <t>中津</t>
  </si>
  <si>
    <t>小郡</t>
  </si>
  <si>
    <t>湯田温泉</t>
  </si>
  <si>
    <t>長門峡</t>
  </si>
  <si>
    <t>津和野</t>
  </si>
  <si>
    <t>益田</t>
  </si>
  <si>
    <t>西浜田</t>
  </si>
  <si>
    <t>都野津</t>
  </si>
  <si>
    <t>温泉津</t>
  </si>
  <si>
    <t>波根</t>
  </si>
  <si>
    <t>出雲</t>
  </si>
  <si>
    <t>宍道</t>
  </si>
  <si>
    <t>松江</t>
  </si>
  <si>
    <t>安木</t>
  </si>
  <si>
    <t>名和</t>
  </si>
  <si>
    <t>由良</t>
  </si>
  <si>
    <t>浜村温泉</t>
  </si>
  <si>
    <t>鳥取</t>
  </si>
  <si>
    <t>大岩</t>
  </si>
  <si>
    <t>湯村温泉</t>
  </si>
  <si>
    <t>村岡</t>
  </si>
  <si>
    <t>八鹿</t>
  </si>
  <si>
    <t>下夜久野</t>
  </si>
  <si>
    <t>福知山</t>
  </si>
  <si>
    <t>三和</t>
  </si>
  <si>
    <t>須知</t>
  </si>
  <si>
    <t>亀山</t>
  </si>
  <si>
    <t>第５回目東海道（京都～日本橋）</t>
    <rPh sb="0" eb="1">
      <t>ダイ</t>
    </rPh>
    <rPh sb="2" eb="3">
      <t>カイ</t>
    </rPh>
    <rPh sb="3" eb="4">
      <t>メ</t>
    </rPh>
    <rPh sb="4" eb="7">
      <t>トウカイドウ</t>
    </rPh>
    <rPh sb="8" eb="10">
      <t>キョウト</t>
    </rPh>
    <rPh sb="11" eb="13">
      <t>ニホン</t>
    </rPh>
    <rPh sb="13" eb="14">
      <t>バシ</t>
    </rPh>
    <phoneticPr fontId="2"/>
  </si>
  <si>
    <t>三条大橋</t>
  </si>
  <si>
    <t>水口</t>
  </si>
  <si>
    <t>坂下</t>
  </si>
  <si>
    <t>関</t>
  </si>
  <si>
    <t>庄野</t>
  </si>
  <si>
    <t>桑名</t>
  </si>
  <si>
    <t>第2番極楽寺</t>
  </si>
  <si>
    <t>第3番金泉寺</t>
  </si>
  <si>
    <t>第4番大日寺</t>
  </si>
  <si>
    <t>第5番地蔵寺</t>
  </si>
  <si>
    <t>第6番安楽寺</t>
  </si>
  <si>
    <t>第7番十楽寺</t>
  </si>
  <si>
    <t>第8番熊谷寺</t>
  </si>
  <si>
    <t>第9番法輪寺</t>
  </si>
  <si>
    <t>第10番切幡寺</t>
  </si>
  <si>
    <t>第11番藤井寺</t>
  </si>
  <si>
    <t>第12番焼山寺</t>
  </si>
  <si>
    <t>第13番大日寺</t>
  </si>
  <si>
    <t>第1番霊山寺</t>
  </si>
  <si>
    <t>第14番常楽寺</t>
  </si>
  <si>
    <t>第15番国分寺</t>
  </si>
  <si>
    <t>第16番観音寺</t>
  </si>
  <si>
    <t>第17番井戸寺</t>
  </si>
  <si>
    <t>第18番恩山寺</t>
  </si>
  <si>
    <t>第19番立江寺</t>
  </si>
  <si>
    <t>第20番鶴林寺</t>
  </si>
  <si>
    <t>第21番太龍寺</t>
  </si>
  <si>
    <t>第22番平等寺</t>
  </si>
  <si>
    <t>第23番薬王寺</t>
  </si>
  <si>
    <t>第24番最御崎寺</t>
  </si>
  <si>
    <t>第25番津照寺</t>
  </si>
  <si>
    <t>第26番金剛頂寺</t>
  </si>
  <si>
    <t>第27番神峯寺</t>
  </si>
  <si>
    <t>第28番大日寺</t>
  </si>
  <si>
    <t>第29番国分寺</t>
  </si>
  <si>
    <t>第30番善楽寺</t>
  </si>
  <si>
    <t>第31番竹林寺</t>
  </si>
  <si>
    <t>第32番禅師峰寺</t>
  </si>
  <si>
    <t>第33番雪蹊寺</t>
  </si>
  <si>
    <t>第34番種間寺</t>
  </si>
  <si>
    <t>第35番清滝寺</t>
  </si>
  <si>
    <t>第36番青龍寺</t>
  </si>
  <si>
    <t>第37番岩本寺</t>
  </si>
  <si>
    <t xml:space="preserve">第38番金剛福寺 </t>
  </si>
  <si>
    <t>第39番延光寺</t>
  </si>
  <si>
    <t>第６回目四国８８ヶ所巡礼（淡路・土佐お遍路）</t>
    <rPh sb="0" eb="1">
      <t>ダイ</t>
    </rPh>
    <rPh sb="2" eb="3">
      <t>カイ</t>
    </rPh>
    <rPh sb="3" eb="4">
      <t>メ</t>
    </rPh>
    <rPh sb="4" eb="6">
      <t>シコク</t>
    </rPh>
    <rPh sb="9" eb="10">
      <t>ショ</t>
    </rPh>
    <rPh sb="10" eb="12">
      <t>ジュンレイ</t>
    </rPh>
    <rPh sb="13" eb="15">
      <t>アワジ</t>
    </rPh>
    <rPh sb="16" eb="18">
      <t>トサ</t>
    </rPh>
    <rPh sb="19" eb="21">
      <t>ヘンロ</t>
    </rPh>
    <phoneticPr fontId="2"/>
  </si>
  <si>
    <t>第7回目四国８８ヶ所巡礼（伊予・讃岐お遍路）</t>
    <rPh sb="0" eb="1">
      <t>ダイ</t>
    </rPh>
    <rPh sb="2" eb="3">
      <t>カイ</t>
    </rPh>
    <rPh sb="3" eb="4">
      <t>メ</t>
    </rPh>
    <rPh sb="13" eb="15">
      <t>イヨ</t>
    </rPh>
    <rPh sb="16" eb="18">
      <t>サヌキ</t>
    </rPh>
    <phoneticPr fontId="2"/>
  </si>
  <si>
    <t>第40番観自在寺</t>
  </si>
  <si>
    <t>第41番龍光寺</t>
  </si>
  <si>
    <t>第42番仏木寺</t>
  </si>
  <si>
    <t>第43番明石寺</t>
  </si>
  <si>
    <t>第44番大寶寺</t>
  </si>
  <si>
    <t>45番岩屋寺</t>
  </si>
  <si>
    <t>第46番浄瑠璃寺</t>
  </si>
  <si>
    <t>第47番八坂寺</t>
  </si>
  <si>
    <t>第48番西林寺</t>
  </si>
  <si>
    <t>第49番浄土寺</t>
  </si>
  <si>
    <t>第50番繁多寺</t>
  </si>
  <si>
    <t>第51番石手寺</t>
  </si>
  <si>
    <t>第52番太山寺</t>
  </si>
  <si>
    <t>第53番円明寺</t>
  </si>
  <si>
    <t>第54番延命寺</t>
  </si>
  <si>
    <t>第55番南光坊</t>
  </si>
  <si>
    <t>第56番秦山寺</t>
  </si>
  <si>
    <t>第57番栄福寺</t>
  </si>
  <si>
    <t>第58番仙遊寺</t>
  </si>
  <si>
    <t>第59番国分寺</t>
  </si>
  <si>
    <t>第60番横峰寺</t>
  </si>
  <si>
    <t>第61番香園寺</t>
  </si>
  <si>
    <t>第62番宝寿寺</t>
  </si>
  <si>
    <t>第63番吉祥寺</t>
  </si>
  <si>
    <t>第64番前神寺</t>
  </si>
  <si>
    <t>第65番三角寺</t>
  </si>
  <si>
    <t>第66番雲辺寺</t>
  </si>
  <si>
    <t>第67番大興寺</t>
  </si>
  <si>
    <t>第68番神恵院</t>
  </si>
  <si>
    <t>第69番観音寺</t>
  </si>
  <si>
    <t>第70番本山寺</t>
  </si>
  <si>
    <t>第71番弥谷寺</t>
  </si>
  <si>
    <t>第72番曼荼羅寺</t>
  </si>
  <si>
    <t>第73番出釈迦寺</t>
  </si>
  <si>
    <t>第74番甲山寺</t>
  </si>
  <si>
    <t>第75番善通寺</t>
  </si>
  <si>
    <t>第76番金倉寺</t>
  </si>
  <si>
    <t>第77番道隆寺</t>
  </si>
  <si>
    <t>第78番郷照寺</t>
  </si>
  <si>
    <t>第79番天皇寺</t>
  </si>
  <si>
    <t>第80番国分寺</t>
  </si>
  <si>
    <t>第81番白峯寺</t>
  </si>
  <si>
    <t>第82番根香寺</t>
  </si>
  <si>
    <t>第83番一宮寺</t>
  </si>
  <si>
    <t>第84番屋島寺</t>
  </si>
  <si>
    <t>第85番八栗寺</t>
  </si>
  <si>
    <t>第86番志度寺</t>
  </si>
  <si>
    <t>第87番長尾寺</t>
  </si>
  <si>
    <t>第88番大窪寺</t>
  </si>
  <si>
    <t>第４回目山陰道（小郡～京都）</t>
    <rPh sb="0" eb="1">
      <t>ダイ</t>
    </rPh>
    <rPh sb="2" eb="3">
      <t>カイ</t>
    </rPh>
    <rPh sb="3" eb="4">
      <t>メ</t>
    </rPh>
    <rPh sb="4" eb="6">
      <t>サンイン</t>
    </rPh>
    <rPh sb="6" eb="7">
      <t>ドウ</t>
    </rPh>
    <rPh sb="8" eb="10">
      <t>オゴオリ</t>
    </rPh>
    <rPh sb="11" eb="13">
      <t>キョウト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</si>
</sst>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);[Red]\(#,##0\)"/>
    <numFmt numFmtId="178" formatCode="#,##0_ "/>
    <numFmt numFmtId="179" formatCode="#,##0.00_ "/>
    <numFmt numFmtId="180" formatCode="0.0"/>
    <numFmt numFmtId="181" formatCode="#,##0.0;[Red]\-#,##0.0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0.5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.5"/>
      <color rgb="FFFF0000"/>
      <name val="ＭＳ Ｐゴシック"/>
      <family val="3"/>
      <charset val="128"/>
      <scheme val="minor"/>
    </font>
    <font>
      <sz val="13"/>
      <color rgb="FF00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22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31" xfId="0" applyBorder="1" applyAlignment="1">
      <alignment horizontal="center" vertical="center"/>
    </xf>
    <xf numFmtId="0" fontId="11" fillId="0" borderId="0" xfId="1" applyAlignment="1" applyProtection="1">
      <alignment vertical="center"/>
    </xf>
    <xf numFmtId="0" fontId="12" fillId="0" borderId="0" xfId="0" applyFont="1">
      <alignment vertical="center"/>
    </xf>
    <xf numFmtId="177" fontId="5" fillId="0" borderId="13" xfId="0" applyNumberFormat="1" applyFont="1" applyBorder="1">
      <alignment vertical="center"/>
    </xf>
    <xf numFmtId="177" fontId="5" fillId="0" borderId="15" xfId="0" applyNumberFormat="1" applyFont="1" applyBorder="1">
      <alignment vertical="center"/>
    </xf>
    <xf numFmtId="178" fontId="5" fillId="0" borderId="13" xfId="0" applyNumberFormat="1" applyFont="1" applyBorder="1">
      <alignment vertical="center"/>
    </xf>
    <xf numFmtId="178" fontId="5" fillId="0" borderId="1" xfId="0" applyNumberFormat="1" applyFont="1" applyBorder="1">
      <alignment vertical="center"/>
    </xf>
    <xf numFmtId="178" fontId="5" fillId="0" borderId="15" xfId="0" applyNumberFormat="1" applyFont="1" applyBorder="1">
      <alignment vertical="center"/>
    </xf>
    <xf numFmtId="178" fontId="5" fillId="0" borderId="12" xfId="0" applyNumberFormat="1" applyFont="1" applyBorder="1">
      <alignment vertical="center"/>
    </xf>
    <xf numFmtId="178" fontId="5" fillId="0" borderId="14" xfId="0" applyNumberFormat="1" applyFont="1" applyBorder="1">
      <alignment vertical="center"/>
    </xf>
    <xf numFmtId="178" fontId="5" fillId="0" borderId="33" xfId="0" applyNumberFormat="1" applyFont="1" applyBorder="1">
      <alignment vertical="center"/>
    </xf>
    <xf numFmtId="179" fontId="5" fillId="2" borderId="1" xfId="0" applyNumberFormat="1" applyFont="1" applyFill="1" applyBorder="1">
      <alignment vertical="center"/>
    </xf>
    <xf numFmtId="179" fontId="5" fillId="0" borderId="15" xfId="0" applyNumberFormat="1" applyFont="1" applyBorder="1">
      <alignment vertical="center"/>
    </xf>
    <xf numFmtId="179" fontId="5" fillId="0" borderId="19" xfId="0" applyNumberFormat="1" applyFont="1" applyBorder="1">
      <alignment vertical="center"/>
    </xf>
    <xf numFmtId="179" fontId="5" fillId="0" borderId="17" xfId="0" applyNumberFormat="1" applyFont="1" applyBorder="1">
      <alignment vertical="center"/>
    </xf>
    <xf numFmtId="179" fontId="5" fillId="0" borderId="34" xfId="0" applyNumberFormat="1" applyFont="1" applyBorder="1">
      <alignment vertical="center"/>
    </xf>
    <xf numFmtId="179" fontId="5" fillId="0" borderId="14" xfId="0" applyNumberFormat="1" applyFont="1" applyBorder="1">
      <alignment vertical="center"/>
    </xf>
    <xf numFmtId="179" fontId="5" fillId="0" borderId="20" xfId="0" applyNumberFormat="1" applyFont="1" applyBorder="1">
      <alignment vertical="center"/>
    </xf>
    <xf numFmtId="179" fontId="5" fillId="2" borderId="24" xfId="0" applyNumberFormat="1" applyFont="1" applyFill="1" applyBorder="1">
      <alignment vertical="center"/>
    </xf>
    <xf numFmtId="179" fontId="5" fillId="0" borderId="33" xfId="0" applyNumberFormat="1" applyFont="1" applyBorder="1">
      <alignment vertical="center"/>
    </xf>
    <xf numFmtId="179" fontId="5" fillId="0" borderId="35" xfId="0" applyNumberFormat="1" applyFont="1" applyBorder="1">
      <alignment vertical="center"/>
    </xf>
    <xf numFmtId="0" fontId="0" fillId="0" borderId="39" xfId="0" applyBorder="1">
      <alignment vertical="center"/>
    </xf>
    <xf numFmtId="0" fontId="0" fillId="0" borderId="15" xfId="0" applyBorder="1">
      <alignment vertical="center"/>
    </xf>
    <xf numFmtId="0" fontId="1" fillId="0" borderId="27" xfId="0" applyFont="1" applyFill="1" applyBorder="1" applyAlignment="1">
      <alignment horizontal="right" vertical="center" wrapText="1"/>
    </xf>
    <xf numFmtId="179" fontId="0" fillId="0" borderId="0" xfId="0" applyNumberFormat="1">
      <alignment vertical="center"/>
    </xf>
    <xf numFmtId="178" fontId="5" fillId="3" borderId="1" xfId="0" applyNumberFormat="1" applyFont="1" applyFill="1" applyBorder="1" applyProtection="1">
      <alignment vertical="center"/>
      <protection locked="0"/>
    </xf>
    <xf numFmtId="0" fontId="1" fillId="0" borderId="28" xfId="0" applyFont="1" applyFill="1" applyBorder="1" applyAlignment="1">
      <alignment horizontal="right" vertical="center" wrapText="1"/>
    </xf>
    <xf numFmtId="0" fontId="0" fillId="0" borderId="41" xfId="0" applyBorder="1">
      <alignment vertical="center"/>
    </xf>
    <xf numFmtId="0" fontId="17" fillId="0" borderId="42" xfId="0" applyFont="1" applyBorder="1">
      <alignment vertical="center"/>
    </xf>
    <xf numFmtId="0" fontId="0" fillId="0" borderId="39" xfId="0" applyFill="1" applyBorder="1">
      <alignment vertical="center"/>
    </xf>
    <xf numFmtId="0" fontId="0" fillId="0" borderId="0" xfId="0" applyFill="1">
      <alignment vertical="center"/>
    </xf>
    <xf numFmtId="0" fontId="0" fillId="0" borderId="15" xfId="0" applyFill="1" applyBorder="1">
      <alignment vertical="center"/>
    </xf>
    <xf numFmtId="0" fontId="0" fillId="0" borderId="1" xfId="0" applyFont="1" applyFill="1" applyBorder="1">
      <alignment vertical="center"/>
    </xf>
    <xf numFmtId="0" fontId="17" fillId="0" borderId="21" xfId="0" applyFont="1" applyFill="1" applyBorder="1">
      <alignment vertical="center"/>
    </xf>
    <xf numFmtId="0" fontId="1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40" xfId="0" applyFont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32" xfId="0" applyFont="1" applyFill="1" applyBorder="1" applyAlignment="1">
      <alignment horizontal="center" vertical="center" shrinkToFit="1"/>
    </xf>
    <xf numFmtId="0" fontId="0" fillId="0" borderId="26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43" xfId="0" applyFont="1" applyBorder="1">
      <alignment vertical="center"/>
    </xf>
    <xf numFmtId="0" fontId="1" fillId="0" borderId="23" xfId="0" applyFont="1" applyFill="1" applyBorder="1" applyAlignment="1">
      <alignment horizontal="left" vertical="center" shrinkToFit="1"/>
    </xf>
    <xf numFmtId="0" fontId="1" fillId="0" borderId="23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0" fillId="0" borderId="36" xfId="0" applyFont="1" applyFill="1" applyBorder="1">
      <alignment vertical="center"/>
    </xf>
    <xf numFmtId="0" fontId="0" fillId="0" borderId="41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1" fillId="0" borderId="38" xfId="0" applyFont="1" applyFill="1" applyBorder="1" applyAlignment="1">
      <alignment horizontal="left" vertical="center" shrinkToFit="1"/>
    </xf>
    <xf numFmtId="0" fontId="0" fillId="0" borderId="8" xfId="0" applyFont="1" applyFill="1" applyBorder="1">
      <alignment vertical="center"/>
    </xf>
    <xf numFmtId="0" fontId="0" fillId="0" borderId="27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28" xfId="0" applyFont="1" applyFill="1" applyBorder="1">
      <alignment vertical="center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shrinkToFit="1"/>
    </xf>
    <xf numFmtId="180" fontId="1" fillId="0" borderId="1" xfId="0" applyNumberFormat="1" applyFont="1" applyFill="1" applyBorder="1" applyAlignment="1">
      <alignment horizontal="right" vertical="center" wrapText="1"/>
    </xf>
    <xf numFmtId="180" fontId="1" fillId="0" borderId="25" xfId="0" applyNumberFormat="1" applyFont="1" applyFill="1" applyBorder="1" applyAlignment="1">
      <alignment horizontal="right" vertical="center" wrapText="1"/>
    </xf>
    <xf numFmtId="180" fontId="1" fillId="0" borderId="24" xfId="0" applyNumberFormat="1" applyFont="1" applyFill="1" applyBorder="1" applyAlignment="1">
      <alignment horizontal="right" vertical="center" wrapText="1"/>
    </xf>
    <xf numFmtId="180" fontId="0" fillId="0" borderId="1" xfId="0" applyNumberFormat="1" applyFont="1" applyFill="1" applyBorder="1">
      <alignment vertical="center"/>
    </xf>
    <xf numFmtId="180" fontId="1" fillId="0" borderId="27" xfId="0" applyNumberFormat="1" applyFont="1" applyFill="1" applyBorder="1" applyAlignment="1">
      <alignment horizontal="right" vertical="center" wrapText="1"/>
    </xf>
    <xf numFmtId="180" fontId="1" fillId="0" borderId="28" xfId="0" applyNumberFormat="1" applyFont="1" applyFill="1" applyBorder="1" applyAlignment="1">
      <alignment horizontal="right" vertical="center" wrapText="1"/>
    </xf>
    <xf numFmtId="0" fontId="1" fillId="0" borderId="38" xfId="0" applyFont="1" applyFill="1" applyBorder="1" applyAlignment="1">
      <alignment horizontal="center" vertical="center" shrinkToFit="1"/>
    </xf>
    <xf numFmtId="176" fontId="1" fillId="0" borderId="26" xfId="0" applyNumberFormat="1" applyFont="1" applyFill="1" applyBorder="1" applyAlignment="1">
      <alignment horizontal="right" vertical="center" wrapText="1"/>
    </xf>
    <xf numFmtId="176" fontId="1" fillId="0" borderId="25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24" xfId="0" applyNumberFormat="1" applyFont="1" applyFill="1" applyBorder="1" applyAlignment="1">
      <alignment horizontal="right" vertical="center" wrapText="1"/>
    </xf>
    <xf numFmtId="176" fontId="0" fillId="0" borderId="24" xfId="0" applyNumberFormat="1" applyFont="1" applyFill="1" applyBorder="1">
      <alignment vertical="center"/>
    </xf>
    <xf numFmtId="177" fontId="5" fillId="3" borderId="24" xfId="0" applyNumberFormat="1" applyFont="1" applyFill="1" applyBorder="1" applyProtection="1">
      <alignment vertical="center"/>
      <protection locked="0"/>
    </xf>
    <xf numFmtId="178" fontId="5" fillId="0" borderId="1" xfId="0" applyNumberFormat="1" applyFont="1" applyBorder="1" applyProtection="1">
      <alignment vertical="center"/>
    </xf>
    <xf numFmtId="179" fontId="5" fillId="2" borderId="1" xfId="0" applyNumberFormat="1" applyFont="1" applyFill="1" applyBorder="1" applyProtection="1">
      <alignment vertical="center"/>
    </xf>
    <xf numFmtId="179" fontId="5" fillId="0" borderId="19" xfId="0" applyNumberFormat="1" applyFont="1" applyBorder="1" applyProtection="1">
      <alignment vertical="center"/>
    </xf>
    <xf numFmtId="177" fontId="5" fillId="0" borderId="1" xfId="0" applyNumberFormat="1" applyFont="1" applyBorder="1" applyProtection="1">
      <alignment vertical="center"/>
    </xf>
    <xf numFmtId="0" fontId="0" fillId="0" borderId="44" xfId="0" applyFont="1" applyBorder="1">
      <alignment vertical="center"/>
    </xf>
    <xf numFmtId="0" fontId="18" fillId="0" borderId="40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right" vertical="center" wrapText="1"/>
    </xf>
    <xf numFmtId="180" fontId="1" fillId="0" borderId="44" xfId="0" applyNumberFormat="1" applyFont="1" applyFill="1" applyBorder="1" applyAlignment="1">
      <alignment horizontal="right" vertical="center" wrapText="1"/>
    </xf>
    <xf numFmtId="0" fontId="1" fillId="0" borderId="40" xfId="0" applyFont="1" applyFill="1" applyBorder="1" applyAlignment="1">
      <alignment horizontal="left" vertical="center" shrinkToFit="1"/>
    </xf>
    <xf numFmtId="176" fontId="0" fillId="0" borderId="44" xfId="0" applyNumberFormat="1" applyFont="1" applyFill="1" applyBorder="1">
      <alignment vertical="center"/>
    </xf>
    <xf numFmtId="0" fontId="0" fillId="0" borderId="45" xfId="0" applyFont="1" applyFill="1" applyBorder="1">
      <alignment vertical="center"/>
    </xf>
    <xf numFmtId="0" fontId="1" fillId="0" borderId="40" xfId="0" applyFont="1" applyFill="1" applyBorder="1" applyAlignment="1">
      <alignment horizontal="center" vertical="center" shrinkToFit="1"/>
    </xf>
    <xf numFmtId="176" fontId="1" fillId="0" borderId="44" xfId="0" applyNumberFormat="1" applyFont="1" applyFill="1" applyBorder="1" applyAlignment="1">
      <alignment horizontal="right" vertical="center" wrapText="1"/>
    </xf>
    <xf numFmtId="0" fontId="0" fillId="0" borderId="46" xfId="0" applyFont="1" applyFill="1" applyBorder="1">
      <alignment vertical="center"/>
    </xf>
    <xf numFmtId="0" fontId="0" fillId="0" borderId="45" xfId="0" applyFont="1" applyBorder="1">
      <alignment vertical="center"/>
    </xf>
    <xf numFmtId="0" fontId="0" fillId="0" borderId="44" xfId="0" applyFont="1" applyFill="1" applyBorder="1">
      <alignment vertical="center"/>
    </xf>
    <xf numFmtId="179" fontId="5" fillId="5" borderId="1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8" fontId="5" fillId="0" borderId="47" xfId="0" applyNumberFormat="1" applyFont="1" applyFill="1" applyBorder="1" applyProtection="1">
      <alignment vertical="center"/>
      <protection locked="0"/>
    </xf>
    <xf numFmtId="176" fontId="0" fillId="0" borderId="0" xfId="0" applyNumberFormat="1" applyFont="1" applyBorder="1" applyAlignment="1">
      <alignment horizontal="right" vertical="center"/>
    </xf>
    <xf numFmtId="181" fontId="0" fillId="0" borderId="37" xfId="2" applyNumberFormat="1" applyFont="1" applyFill="1" applyBorder="1">
      <alignment vertical="center"/>
    </xf>
    <xf numFmtId="0" fontId="0" fillId="0" borderId="44" xfId="0" applyFont="1" applyBorder="1">
      <alignment vertical="center"/>
    </xf>
    <xf numFmtId="0" fontId="14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23" fillId="0" borderId="24" xfId="0" applyFont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/>
    </xf>
    <xf numFmtId="180" fontId="0" fillId="0" borderId="36" xfId="0" applyNumberFormat="1" applyFont="1" applyFill="1" applyBorder="1">
      <alignment vertical="center"/>
    </xf>
    <xf numFmtId="176" fontId="0" fillId="4" borderId="0" xfId="0" applyNumberFormat="1" applyFill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389660</xdr:colOff>
      <xdr:row>3</xdr:row>
      <xdr:rowOff>17319</xdr:rowOff>
    </xdr:from>
    <xdr:ext cx="9769386" cy="62345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9660" y="536864"/>
          <a:ext cx="9769386" cy="623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500"/>
            </a:lnSpc>
          </a:pPr>
          <a:r>
            <a:rPr kumimoji="1" lang="ja-JP" altLang="en-US" sz="1400"/>
            <a:t>　「健康ウォーキング　</a:t>
          </a:r>
          <a:r>
            <a:rPr kumimoji="1" lang="en-US" altLang="ja-JP" sz="1400"/>
            <a:t>『</a:t>
          </a:r>
          <a:r>
            <a:rPr kumimoji="1" lang="ja-JP" altLang="en-US" sz="1400"/>
            <a:t>中山道</a:t>
          </a:r>
          <a:r>
            <a:rPr kumimoji="1" lang="en-US" altLang="ja-JP" sz="1400"/>
            <a:t>』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『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山陽道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』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『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薩摩・日向街道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』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『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山陰道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』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『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東海道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』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と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『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四国８８ヶ所巡礼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』</a:t>
          </a:r>
          <a:r>
            <a:rPr kumimoji="1" lang="ja-JP" altLang="en-US" sz="1400"/>
            <a:t>を実施いたします。</a:t>
          </a:r>
        </a:p>
      </xdr:txBody>
    </xdr:sp>
    <xdr:clientData/>
  </xdr:oneCellAnchor>
  <xdr:oneCellAnchor>
    <xdr:from>
      <xdr:col>0</xdr:col>
      <xdr:colOff>340180</xdr:colOff>
      <xdr:row>6</xdr:row>
      <xdr:rowOff>107145</xdr:rowOff>
    </xdr:from>
    <xdr:ext cx="9713025" cy="56338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0180" y="1146236"/>
          <a:ext cx="9713025" cy="563383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400"/>
            </a:lnSpc>
          </a:pP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推進方法　：　＊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４４３６㎞踏破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を目指し、日常生活にウォーキングを取り入れ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、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チャレンジ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しましょう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。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＊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毎日、歩行数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実績を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「歩数・距離換算記録」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シートに記載し、歩行距離を算出します。</a:t>
          </a:r>
          <a:endParaRPr lang="ja-JP" altLang="ja-JP" sz="1200"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400"/>
            </a:lnSpc>
          </a:pP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　→ご自分の歩幅を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「歩数・距離換算記録」シート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の“歩幅”（右上の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青色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）の所に、半角で入力ください。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　→歩行距離は自動計算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します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。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　→「踏破進捗表」は「歩数・距離換算記録」シートの歩行距離により自動的に棒が伸び、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　　歩行している場所が分かるようになっています。</a:t>
          </a: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　　　</a:t>
          </a:r>
          <a:endParaRPr lang="ja-JP" altLang="ja-JP" sz="1200"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500"/>
            </a:lnSpc>
          </a:pPr>
          <a:r>
            <a:rPr kumimoji="1" lang="ja-JP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　＊尚、万歩計は各自で準備ください。</a:t>
          </a:r>
          <a:endParaRPr lang="ja-JP" altLang="ja-JP" sz="1200"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使用方法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万歩計を使用の場合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               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使用シートは「歩数・距離換算記録」です。「踏破進捗表」へ展開します。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 ①まず、「歩数・距離換算記録」シートに、氏名と、歩幅</a:t>
          </a: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単位：</a:t>
          </a: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cm)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を入力ください。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 　ご自分の歩幅がわからない場合は、</a:t>
          </a: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身長－</a:t>
          </a: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100)cm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を入力ください。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</a:t>
          </a:r>
          <a:r>
            <a:rPr kumimoji="1" lang="ja-JP" altLang="en-US" sz="1200" baseline="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 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②歩いた歩数は、歩数計の歩数をそのまま入力いただくと（例：</a:t>
          </a: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12345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）、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               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累計は自動的に</a:t>
          </a: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100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歩単位に四捨五入で表示されます。（例：</a:t>
          </a: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12300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）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               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③「踏破進捗表」は、「歩数・距離換算記録」シートに記入いただくと、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en-US" altLang="ja-JP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               </a:t>
          </a: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自動的に棒が伸び、歩行進捗状況が分かるようになっています。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</a:t>
          </a:r>
          <a:r>
            <a:rPr kumimoji="1" lang="ja-JP" altLang="en-US" sz="1200" baseline="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。</a:t>
          </a:r>
          <a:endParaRPr kumimoji="1" lang="en-US" altLang="ja-JP" sz="1200" baseline="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endParaRPr kumimoji="1" lang="en-US" altLang="ja-JP" sz="1200" baseline="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200" baseline="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　　　　　　　　（ご参考）総距離４４３６㎞はタイ（バンコク）までの距離に該当します</a:t>
          </a:r>
          <a:endParaRPr kumimoji="1" lang="en-US" altLang="ja-JP" sz="1200">
            <a:solidFill>
              <a:schemeClr val="tx1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oneCellAnchor>
  <xdr:oneCellAnchor>
    <xdr:from>
      <xdr:col>1</xdr:col>
      <xdr:colOff>190500</xdr:colOff>
      <xdr:row>0</xdr:row>
      <xdr:rowOff>95256</xdr:rowOff>
    </xdr:from>
    <xdr:ext cx="9346406" cy="3129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7700" y="95256"/>
          <a:ext cx="9346406" cy="31295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健康ウォーキング実施要領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0</xdr:row>
      <xdr:rowOff>95256</xdr:rowOff>
    </xdr:from>
    <xdr:ext cx="9346406" cy="3129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90575" y="95256"/>
          <a:ext cx="9346406" cy="31295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chemeClr val="tx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健康ウォーキング　</a:t>
          </a:r>
          <a:r>
            <a:rPr kumimoji="1" lang="ja-JP" altLang="ja-JP" sz="1400" b="1">
              <a:solidFill>
                <a:schemeClr val="tx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踏破距離進捗状況</a:t>
          </a:r>
          <a:r>
            <a:rPr kumimoji="1" lang="en-US" altLang="ja-JP" sz="1400" b="1">
              <a:solidFill>
                <a:schemeClr val="tx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 </a:t>
          </a:r>
          <a:endParaRPr kumimoji="1" lang="ja-JP" altLang="en-US" sz="1400" b="1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27215</xdr:colOff>
      <xdr:row>4</xdr:row>
      <xdr:rowOff>136072</xdr:rowOff>
    </xdr:from>
    <xdr:to>
      <xdr:col>26</xdr:col>
      <xdr:colOff>0</xdr:colOff>
      <xdr:row>4</xdr:row>
      <xdr:rowOff>136072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542440" y="917122"/>
          <a:ext cx="97291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T23"/>
  <sheetViews>
    <sheetView tabSelected="1" zoomScale="110" zoomScaleNormal="110" zoomScaleSheetLayoutView="100" workbookViewId="0">
      <selection activeCell="R13" sqref="R13"/>
    </sheetView>
  </sheetViews>
  <sheetFormatPr defaultRowHeight="13.5" x14ac:dyDescent="0.15"/>
  <cols>
    <col min="1" max="1" width="6" customWidth="1"/>
    <col min="2" max="19" width="7.875" customWidth="1"/>
    <col min="20" max="20" width="7.375" customWidth="1"/>
  </cols>
  <sheetData>
    <row r="9" ht="6.6" customHeight="1" x14ac:dyDescent="0.15"/>
    <row r="16" ht="6.6" customHeight="1" x14ac:dyDescent="0.15"/>
    <row r="22" spans="1:20" ht="24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7.2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</sheetData>
  <phoneticPr fontId="10"/>
  <pageMargins left="0.39370078740157483" right="0" top="0.15748031496062992" bottom="0.15748031496062992" header="0.11811023622047245" footer="0.11811023622047245"/>
  <pageSetup paperSize="9" scale="95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30"/>
  <sheetViews>
    <sheetView topLeftCell="A115" zoomScaleNormal="100" zoomScaleSheetLayoutView="100" workbookViewId="0">
      <selection activeCell="T4" sqref="T4"/>
    </sheetView>
  </sheetViews>
  <sheetFormatPr defaultRowHeight="13.5" x14ac:dyDescent="0.15"/>
  <cols>
    <col min="1" max="1" width="1.875" customWidth="1"/>
    <col min="2" max="2" width="6" customWidth="1"/>
    <col min="3" max="20" width="7.875" customWidth="1"/>
    <col min="21" max="21" width="7.375" customWidth="1"/>
  </cols>
  <sheetData>
    <row r="1" spans="2:23" ht="11.25" customHeight="1" x14ac:dyDescent="0.15"/>
    <row r="4" spans="2:23" x14ac:dyDescent="0.15">
      <c r="B4" s="1"/>
      <c r="C4" s="1" t="s">
        <v>56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3" ht="17.100000000000001" customHeight="1" thickBot="1" x14ac:dyDescent="0.2">
      <c r="B5" s="34" t="s">
        <v>57</v>
      </c>
      <c r="S5" s="59"/>
    </row>
    <row r="6" spans="2:23" ht="17.100000000000001" customHeight="1" x14ac:dyDescent="0.15">
      <c r="B6" s="53" t="s">
        <v>53</v>
      </c>
      <c r="C6" s="68" t="s">
        <v>48</v>
      </c>
      <c r="D6" s="69" t="s">
        <v>58</v>
      </c>
      <c r="E6" s="69" t="s">
        <v>59</v>
      </c>
      <c r="F6" s="69" t="s">
        <v>60</v>
      </c>
      <c r="G6" s="69" t="s">
        <v>61</v>
      </c>
      <c r="H6" s="69" t="s">
        <v>62</v>
      </c>
      <c r="I6" s="69" t="s">
        <v>63</v>
      </c>
      <c r="J6" s="69" t="s">
        <v>64</v>
      </c>
      <c r="K6" s="69" t="s">
        <v>65</v>
      </c>
      <c r="L6" s="69" t="s">
        <v>66</v>
      </c>
      <c r="M6" s="69" t="s">
        <v>67</v>
      </c>
      <c r="N6" s="69" t="s">
        <v>68</v>
      </c>
      <c r="O6" s="69" t="s">
        <v>69</v>
      </c>
      <c r="P6" s="69" t="s">
        <v>70</v>
      </c>
      <c r="Q6" s="69" t="s">
        <v>71</v>
      </c>
      <c r="R6" s="69" t="s">
        <v>72</v>
      </c>
      <c r="S6" s="70" t="s">
        <v>73</v>
      </c>
      <c r="T6" s="71" t="s">
        <v>74</v>
      </c>
    </row>
    <row r="7" spans="2:23" ht="17.100000000000001" customHeight="1" x14ac:dyDescent="0.15">
      <c r="B7" s="54" t="s">
        <v>3</v>
      </c>
      <c r="C7" s="72" t="str">
        <f>IF(歩数・距離換算記録!$AL$55&gt;=D8,"=======","")</f>
        <v/>
      </c>
      <c r="D7" s="24" t="str">
        <f>IF(歩数・距離換算記録!$AL$55&gt;=D8,"=======","")</f>
        <v/>
      </c>
      <c r="E7" s="24" t="str">
        <f>IF(歩数・距離換算記録!$AL$55&gt;=E8,"=======","")</f>
        <v/>
      </c>
      <c r="F7" s="24" t="str">
        <f>IF(歩数・距離換算記録!$AL$55&gt;=F8,"=======","")</f>
        <v/>
      </c>
      <c r="G7" s="24" t="str">
        <f>IF(歩数・距離換算記録!$AL$55&gt;=G8,"=======","")</f>
        <v/>
      </c>
      <c r="H7" s="24" t="str">
        <f>IF(歩数・距離換算記録!$AL$55&gt;=H8,"=======","")</f>
        <v/>
      </c>
      <c r="I7" s="24" t="str">
        <f>IF(歩数・距離換算記録!$AL$55&gt;=I8,"=======","")</f>
        <v/>
      </c>
      <c r="J7" s="24" t="str">
        <f>IF(歩数・距離換算記録!$AL$55&gt;=J8,"=======","")</f>
        <v/>
      </c>
      <c r="K7" s="24" t="str">
        <f>IF(歩数・距離換算記録!$AL$55&gt;=K8,"=======","")</f>
        <v/>
      </c>
      <c r="L7" s="24" t="str">
        <f>IF(歩数・距離換算記録!$AL$55&gt;=L8,"=======","")</f>
        <v/>
      </c>
      <c r="M7" s="24" t="str">
        <f>IF(歩数・距離換算記録!$AL$55&gt;=M8,"=======","")</f>
        <v/>
      </c>
      <c r="N7" s="24" t="str">
        <f>IF(歩数・距離換算記録!$AL$55&gt;=N8,"=======","")</f>
        <v/>
      </c>
      <c r="O7" s="24" t="str">
        <f>IF(歩数・距離換算記録!$AL$55&gt;=O8,"=======","")</f>
        <v/>
      </c>
      <c r="P7" s="24" t="str">
        <f>IF(歩数・距離換算記録!$AL$55&gt;=P8,"=======","")</f>
        <v/>
      </c>
      <c r="Q7" s="24" t="str">
        <f>IF(歩数・距離換算記録!$AL$55&gt;=Q8,"=======","")</f>
        <v/>
      </c>
      <c r="R7" s="24" t="str">
        <f>IF(歩数・距離換算記録!$AL$55&gt;=R8,"=======","")</f>
        <v/>
      </c>
      <c r="S7" s="26" t="str">
        <f>IF(歩数・距離換算記録!$AL$55&gt;=S8,"=======","")</f>
        <v/>
      </c>
      <c r="T7" s="25" t="str">
        <f>IF(歩数・距離換算記録!$AL$55&gt;=T8,"=======","")</f>
        <v/>
      </c>
    </row>
    <row r="8" spans="2:23" ht="17.100000000000001" customHeight="1" x14ac:dyDescent="0.15">
      <c r="B8" s="54" t="s">
        <v>2</v>
      </c>
      <c r="C8" s="72" t="s">
        <v>15</v>
      </c>
      <c r="D8" s="94">
        <v>9.8000000000000007</v>
      </c>
      <c r="E8" s="94">
        <v>18.8</v>
      </c>
      <c r="F8" s="94">
        <v>24.2</v>
      </c>
      <c r="G8" s="94">
        <v>29.2</v>
      </c>
      <c r="H8" s="94">
        <v>37.1</v>
      </c>
      <c r="I8" s="94">
        <v>40.799999999999997</v>
      </c>
      <c r="J8" s="94">
        <v>48</v>
      </c>
      <c r="K8" s="94">
        <v>64.400000000000006</v>
      </c>
      <c r="L8" s="94">
        <v>75.2</v>
      </c>
      <c r="M8" s="94">
        <v>85.8</v>
      </c>
      <c r="N8" s="94">
        <v>93.7</v>
      </c>
      <c r="O8" s="94">
        <v>99.6</v>
      </c>
      <c r="P8" s="94">
        <v>105.6</v>
      </c>
      <c r="Q8" s="94">
        <v>112.8</v>
      </c>
      <c r="R8" s="94">
        <v>116</v>
      </c>
      <c r="S8" s="95">
        <v>125.6</v>
      </c>
      <c r="T8" s="96">
        <v>135.1</v>
      </c>
    </row>
    <row r="9" spans="2:23" ht="17.100000000000001" customHeight="1" thickBot="1" x14ac:dyDescent="0.2">
      <c r="B9" s="60" t="s">
        <v>17</v>
      </c>
      <c r="C9" s="73"/>
      <c r="D9" s="74"/>
      <c r="E9" s="74"/>
      <c r="F9" s="74"/>
      <c r="G9" s="75"/>
      <c r="H9" s="75"/>
      <c r="I9" s="76"/>
      <c r="J9" s="76"/>
      <c r="K9" s="75"/>
      <c r="L9" s="74"/>
      <c r="M9" s="75"/>
      <c r="N9" s="75"/>
      <c r="O9" s="75"/>
      <c r="P9" s="75">
        <v>100</v>
      </c>
      <c r="Q9" s="75"/>
      <c r="R9" s="75"/>
      <c r="S9" s="75"/>
      <c r="T9" s="77"/>
    </row>
    <row r="10" spans="2:23" ht="17.100000000000001" customHeight="1" x14ac:dyDescent="0.15">
      <c r="B10" s="61" t="s">
        <v>53</v>
      </c>
      <c r="C10" s="69" t="s">
        <v>75</v>
      </c>
      <c r="D10" s="79" t="s">
        <v>76</v>
      </c>
      <c r="E10" s="79" t="s">
        <v>77</v>
      </c>
      <c r="F10" s="69" t="s">
        <v>78</v>
      </c>
      <c r="G10" s="79" t="s">
        <v>79</v>
      </c>
      <c r="H10" s="79" t="s">
        <v>80</v>
      </c>
      <c r="I10" s="79" t="s">
        <v>81</v>
      </c>
      <c r="J10" s="79" t="s">
        <v>82</v>
      </c>
      <c r="K10" s="92" t="s">
        <v>83</v>
      </c>
      <c r="L10" s="92" t="s">
        <v>84</v>
      </c>
      <c r="M10" s="79" t="s">
        <v>85</v>
      </c>
      <c r="N10" s="92" t="s">
        <v>86</v>
      </c>
      <c r="O10" s="79" t="s">
        <v>87</v>
      </c>
      <c r="P10" s="79" t="s">
        <v>88</v>
      </c>
      <c r="Q10" s="79" t="s">
        <v>89</v>
      </c>
      <c r="R10" s="93" t="s">
        <v>90</v>
      </c>
      <c r="S10" s="79" t="s">
        <v>91</v>
      </c>
      <c r="T10" s="90" t="s">
        <v>92</v>
      </c>
      <c r="U10" s="62"/>
      <c r="V10" s="62"/>
      <c r="W10" s="62"/>
    </row>
    <row r="11" spans="2:23" ht="17.100000000000001" customHeight="1" x14ac:dyDescent="0.15">
      <c r="B11" s="63" t="s">
        <v>3</v>
      </c>
      <c r="C11" s="24" t="str">
        <f>IF(歩数・距離換算記録!$AL$55&gt;=C12,"=======","")</f>
        <v/>
      </c>
      <c r="D11" s="64" t="str">
        <f>IF(歩数・距離換算記録!$AL$55&gt;=D12,"=======","")</f>
        <v/>
      </c>
      <c r="E11" s="27" t="str">
        <f>IF(歩数・距離換算記録!$AL$55&gt;=E12,"=======","")</f>
        <v/>
      </c>
      <c r="F11" s="26" t="str">
        <f>IF(歩数・距離換算記録!$AL$55&gt;=F12,"=======","")</f>
        <v/>
      </c>
      <c r="G11" s="24" t="str">
        <f>IF(歩数・距離換算記録!$AL$55&gt;=G12,"=======","")</f>
        <v/>
      </c>
      <c r="H11" s="24" t="str">
        <f>IF(歩数・距離換算記録!$AL$55&gt;=H12,"=======","")</f>
        <v/>
      </c>
      <c r="I11" s="24" t="str">
        <f>IF(歩数・距離換算記録!$AL$55&gt;=I12,"=======","")</f>
        <v/>
      </c>
      <c r="J11" s="55" t="str">
        <f>IF(歩数・距離換算記録!$AL$55&gt;=J12,"=======","")</f>
        <v/>
      </c>
      <c r="K11" s="24" t="str">
        <f>IF(歩数・距離換算記録!$AL$55&gt;=K12,"=======","")</f>
        <v/>
      </c>
      <c r="L11" s="24" t="str">
        <f>IF(歩数・距離換算記録!$AL$55&gt;=L12,"=======","")</f>
        <v/>
      </c>
      <c r="M11" s="24" t="str">
        <f>IF(歩数・距離換算記録!$AL$55&gt;=M12,"=======","")</f>
        <v/>
      </c>
      <c r="N11" s="24" t="str">
        <f>IF(歩数・距離換算記録!$AL$55&gt;=N12,"=======","")</f>
        <v/>
      </c>
      <c r="O11" s="24" t="str">
        <f>IF(歩数・距離換算記録!$AL$55&gt;=O12,"=======","")</f>
        <v/>
      </c>
      <c r="P11" s="24" t="str">
        <f>IF(歩数・距離換算記録!$AL$55&gt;=P12,"=======","")</f>
        <v/>
      </c>
      <c r="Q11" s="64" t="str">
        <f>IF(歩数・距離換算記録!$AL$55&gt;=Q12,"=======","")</f>
        <v/>
      </c>
      <c r="R11" s="55" t="str">
        <f>IF(歩数・距離換算記録!$AL$55&gt;=R12,"=======","")</f>
        <v/>
      </c>
      <c r="S11" s="24" t="str">
        <f>IF(歩数・距離換算記録!$AL$55&gt;=S12,"=======","")</f>
        <v/>
      </c>
      <c r="T11" s="58" t="str">
        <f>IF(歩数・距離換算記録!$AL$55&gt;=T12,"=======","")</f>
        <v/>
      </c>
      <c r="U11" s="62"/>
      <c r="V11" s="62"/>
      <c r="W11" s="62"/>
    </row>
    <row r="12" spans="2:23" ht="17.100000000000001" customHeight="1" x14ac:dyDescent="0.15">
      <c r="B12" s="63" t="s">
        <v>2</v>
      </c>
      <c r="C12" s="94">
        <v>146.80000000000001</v>
      </c>
      <c r="D12" s="94">
        <v>151.19999999999999</v>
      </c>
      <c r="E12" s="97">
        <v>155.5</v>
      </c>
      <c r="F12" s="95">
        <v>160.5</v>
      </c>
      <c r="G12" s="94">
        <v>165.2</v>
      </c>
      <c r="H12" s="94">
        <v>170.3</v>
      </c>
      <c r="I12" s="94">
        <v>173.3</v>
      </c>
      <c r="J12" s="98">
        <v>176.8</v>
      </c>
      <c r="K12" s="94">
        <v>181.6</v>
      </c>
      <c r="L12" s="94">
        <v>187.2</v>
      </c>
      <c r="M12" s="94">
        <v>195.1</v>
      </c>
      <c r="N12" s="94">
        <v>216.7</v>
      </c>
      <c r="O12" s="94">
        <v>228.1</v>
      </c>
      <c r="P12" s="94">
        <v>235.3</v>
      </c>
      <c r="Q12" s="97">
        <v>238.6</v>
      </c>
      <c r="R12" s="95">
        <v>246.5</v>
      </c>
      <c r="S12" s="94">
        <v>253.8</v>
      </c>
      <c r="T12" s="99">
        <v>259.10000000000002</v>
      </c>
      <c r="U12" s="62"/>
      <c r="V12" s="62"/>
      <c r="W12" s="62"/>
    </row>
    <row r="13" spans="2:23" ht="17.100000000000001" customHeight="1" thickBot="1" x14ac:dyDescent="0.2">
      <c r="B13" s="65" t="s">
        <v>17</v>
      </c>
      <c r="C13" s="81"/>
      <c r="D13" s="81"/>
      <c r="E13" s="81"/>
      <c r="F13" s="82"/>
      <c r="G13" s="82"/>
      <c r="H13" s="82"/>
      <c r="I13" s="82"/>
      <c r="J13" s="82"/>
      <c r="K13" s="82"/>
      <c r="L13" s="82"/>
      <c r="M13" s="82"/>
      <c r="N13" s="82">
        <v>200</v>
      </c>
      <c r="O13" s="82"/>
      <c r="P13" s="82"/>
      <c r="Q13" s="82"/>
      <c r="R13" s="82"/>
      <c r="S13" s="82"/>
      <c r="T13" s="83"/>
      <c r="U13" s="62"/>
      <c r="V13" s="62"/>
      <c r="W13" s="62"/>
    </row>
    <row r="14" spans="2:23" ht="17.100000000000001" customHeight="1" x14ac:dyDescent="0.15">
      <c r="B14" s="61" t="s">
        <v>53</v>
      </c>
      <c r="C14" s="84" t="s">
        <v>93</v>
      </c>
      <c r="D14" s="93" t="s">
        <v>94</v>
      </c>
      <c r="E14" s="79" t="s">
        <v>95</v>
      </c>
      <c r="F14" s="79" t="s">
        <v>96</v>
      </c>
      <c r="G14" s="79" t="s">
        <v>97</v>
      </c>
      <c r="H14" s="79" t="s">
        <v>98</v>
      </c>
      <c r="I14" s="79" t="s">
        <v>99</v>
      </c>
      <c r="J14" s="79" t="s">
        <v>109</v>
      </c>
      <c r="K14" s="79" t="s">
        <v>100</v>
      </c>
      <c r="L14" s="79" t="s">
        <v>101</v>
      </c>
      <c r="M14" s="79" t="s">
        <v>102</v>
      </c>
      <c r="N14" s="79" t="s">
        <v>103</v>
      </c>
      <c r="O14" s="79" t="s">
        <v>104</v>
      </c>
      <c r="P14" s="79" t="s">
        <v>105</v>
      </c>
      <c r="Q14" s="79" t="s">
        <v>106</v>
      </c>
      <c r="R14" s="79" t="s">
        <v>107</v>
      </c>
      <c r="S14" s="79" t="s">
        <v>108</v>
      </c>
      <c r="T14" s="80" t="s">
        <v>110</v>
      </c>
      <c r="U14" s="62"/>
      <c r="V14" s="62"/>
      <c r="W14" s="62"/>
    </row>
    <row r="15" spans="2:23" ht="17.100000000000001" customHeight="1" x14ac:dyDescent="0.15">
      <c r="B15" s="63" t="s">
        <v>3</v>
      </c>
      <c r="C15" s="64" t="str">
        <f>IF(歩数・距離換算記録!$AL$55&gt;=C16,"=======","")</f>
        <v/>
      </c>
      <c r="D15" s="64" t="str">
        <f>IF(歩数・距離換算記録!$AL$55&gt;=D16,"=======","")</f>
        <v/>
      </c>
      <c r="E15" s="27" t="str">
        <f>IF(歩数・距離換算記録!$AL$55&gt;=E16,"=======","")</f>
        <v/>
      </c>
      <c r="F15" s="26" t="str">
        <f>IF(歩数・距離換算記録!$AL$55&gt;=F16,"=======","")</f>
        <v/>
      </c>
      <c r="G15" s="24" t="str">
        <f>IF(歩数・距離換算記録!$AL$55&gt;=G16,"=======","")</f>
        <v/>
      </c>
      <c r="H15" s="24" t="str">
        <f>IF(歩数・距離換算記録!$AL$55&gt;=H16,"=======","")</f>
        <v/>
      </c>
      <c r="I15" s="24" t="str">
        <f>IF(歩数・距離換算記録!$AL$55&gt;=I16,"=======","")</f>
        <v/>
      </c>
      <c r="J15" s="55" t="str">
        <f>IF(歩数・距離換算記録!$AL$55&gt;=J16,"=======","")</f>
        <v/>
      </c>
      <c r="K15" s="24" t="str">
        <f>IF(歩数・距離換算記録!$AL$55&gt;=K16,"=======","")</f>
        <v/>
      </c>
      <c r="L15" s="24" t="str">
        <f>IF(歩数・距離換算記録!$AL$55&gt;=L16,"=======","")</f>
        <v/>
      </c>
      <c r="M15" s="24" t="str">
        <f>IF(歩数・距離換算記録!$AL$55&gt;=M16,"=======","")</f>
        <v/>
      </c>
      <c r="N15" s="24" t="str">
        <f>IF(歩数・距離換算記録!$AL$55&gt;=N16,"=======","")</f>
        <v/>
      </c>
      <c r="O15" s="24" t="str">
        <f>IF(歩数・距離換算記録!$AL$55&gt;=O16,"=======","")</f>
        <v/>
      </c>
      <c r="P15" s="24" t="str">
        <f>IF(歩数・距離換算記録!$AL$55&gt;=P16,"=======","")</f>
        <v/>
      </c>
      <c r="Q15" s="24" t="str">
        <f>IF(歩数・距離換算記録!$AL$55&gt;=Q16,"=======","")</f>
        <v/>
      </c>
      <c r="R15" s="24" t="str">
        <f>IF(歩数・距離換算記録!$AL$55&gt;=R16,"=======","")</f>
        <v/>
      </c>
      <c r="S15" s="64" t="str">
        <f>IF(歩数・距離換算記録!$AL$55&gt;=S16,"=======","")</f>
        <v/>
      </c>
      <c r="T15" s="58" t="str">
        <f>IF(歩数・距離換算記録!$AL$55&gt;=T16,"=======","")</f>
        <v/>
      </c>
      <c r="U15" s="62"/>
      <c r="V15" s="62"/>
      <c r="W15" s="62"/>
    </row>
    <row r="16" spans="2:23" ht="17.100000000000001" customHeight="1" x14ac:dyDescent="0.15">
      <c r="B16" s="63" t="s">
        <v>2</v>
      </c>
      <c r="C16" s="103">
        <v>266.60000000000002</v>
      </c>
      <c r="D16" s="103">
        <v>273.7</v>
      </c>
      <c r="E16" s="103">
        <v>283.10000000000002</v>
      </c>
      <c r="F16" s="101">
        <v>295.89999999999998</v>
      </c>
      <c r="G16" s="104">
        <v>303.10000000000002</v>
      </c>
      <c r="H16" s="103">
        <v>313.3</v>
      </c>
      <c r="I16" s="104">
        <v>318.89999999999998</v>
      </c>
      <c r="J16" s="104">
        <v>326.7</v>
      </c>
      <c r="K16" s="104">
        <v>331.2</v>
      </c>
      <c r="L16" s="104">
        <v>335.1</v>
      </c>
      <c r="M16" s="104">
        <v>345</v>
      </c>
      <c r="N16" s="104">
        <v>358.7</v>
      </c>
      <c r="O16" s="104">
        <v>364.6</v>
      </c>
      <c r="P16" s="104">
        <v>376.4</v>
      </c>
      <c r="Q16" s="104">
        <v>380.3</v>
      </c>
      <c r="R16" s="104">
        <v>388.2</v>
      </c>
      <c r="S16" s="104">
        <v>396</v>
      </c>
      <c r="T16" s="102">
        <v>412.8</v>
      </c>
      <c r="U16" s="62"/>
      <c r="V16" s="62"/>
      <c r="W16" s="62"/>
    </row>
    <row r="17" spans="2:23" ht="17.100000000000001" customHeight="1" thickBot="1" x14ac:dyDescent="0.2">
      <c r="B17" s="65" t="s">
        <v>17</v>
      </c>
      <c r="C17" s="75"/>
      <c r="D17" s="85"/>
      <c r="E17" s="86"/>
      <c r="F17" s="75"/>
      <c r="G17" s="87">
        <v>300</v>
      </c>
      <c r="H17" s="75"/>
      <c r="I17" s="87"/>
      <c r="J17" s="75"/>
      <c r="K17" s="75"/>
      <c r="L17" s="75"/>
      <c r="M17" s="75"/>
      <c r="N17" s="75"/>
      <c r="O17" s="75"/>
      <c r="P17" s="75"/>
      <c r="Q17" s="75"/>
      <c r="R17" s="75"/>
      <c r="S17" s="86"/>
      <c r="T17" s="88">
        <v>400</v>
      </c>
      <c r="U17" s="62"/>
      <c r="V17" s="62"/>
      <c r="W17" s="62"/>
    </row>
    <row r="18" spans="2:23" ht="17.100000000000001" customHeight="1" x14ac:dyDescent="0.15">
      <c r="B18" s="61" t="s">
        <v>53</v>
      </c>
      <c r="C18" s="100" t="s">
        <v>111</v>
      </c>
      <c r="D18" s="79" t="s">
        <v>112</v>
      </c>
      <c r="E18" s="93" t="s">
        <v>113</v>
      </c>
      <c r="F18" s="79" t="s">
        <v>114</v>
      </c>
      <c r="G18" s="79" t="s">
        <v>115</v>
      </c>
      <c r="H18" s="89" t="s">
        <v>116</v>
      </c>
      <c r="I18" s="89" t="s">
        <v>117</v>
      </c>
      <c r="J18" s="89" t="s">
        <v>118</v>
      </c>
      <c r="K18" s="89" t="s">
        <v>119</v>
      </c>
      <c r="L18" s="89" t="s">
        <v>120</v>
      </c>
      <c r="M18" s="89" t="s">
        <v>121</v>
      </c>
      <c r="N18" s="89" t="s">
        <v>122</v>
      </c>
      <c r="O18" s="89" t="s">
        <v>123</v>
      </c>
      <c r="P18" s="89" t="s">
        <v>19</v>
      </c>
      <c r="Q18" s="89" t="s">
        <v>126</v>
      </c>
      <c r="R18" s="89" t="s">
        <v>128</v>
      </c>
      <c r="S18" s="79"/>
      <c r="T18" s="90"/>
      <c r="U18" s="62"/>
      <c r="V18" s="62"/>
      <c r="W18" s="62"/>
    </row>
    <row r="19" spans="2:23" ht="17.100000000000001" customHeight="1" x14ac:dyDescent="0.15">
      <c r="B19" s="63" t="s">
        <v>3</v>
      </c>
      <c r="C19" s="24" t="str">
        <f>IF(歩数・距離換算記録!$AL$55&gt;=C20,"=======","")</f>
        <v/>
      </c>
      <c r="D19" s="64" t="str">
        <f>IF(歩数・距離換算記録!$AL$55&gt;=D20,"=======","")</f>
        <v/>
      </c>
      <c r="E19" s="27" t="str">
        <f>IF(歩数・距離換算記録!$AL$55&gt;=E20,"=======","")</f>
        <v/>
      </c>
      <c r="F19" s="26" t="str">
        <f>IF(歩数・距離換算記録!$AL$55&gt;=F20,"=======","")</f>
        <v/>
      </c>
      <c r="G19" s="24" t="str">
        <f>IF(歩数・距離換算記録!$AL$55&gt;=G20,"=======","")</f>
        <v/>
      </c>
      <c r="H19" s="24" t="str">
        <f>IF(歩数・距離換算記録!$AL$55&gt;=H20,"=======","")</f>
        <v/>
      </c>
      <c r="I19" s="55" t="str">
        <f>IF(歩数・距離換算記録!$AL$55&gt;=I20,"=======","")</f>
        <v/>
      </c>
      <c r="J19" s="55" t="str">
        <f>IF(歩数・距離換算記録!$AL$55&gt;=J20,"=======","")</f>
        <v/>
      </c>
      <c r="K19" s="24" t="str">
        <f>IF(歩数・距離換算記録!$AL$55&gt;=K20,"=======","")</f>
        <v/>
      </c>
      <c r="L19" s="24" t="str">
        <f>IF(歩数・距離換算記録!$AL$55&gt;=L20,"=======","")</f>
        <v/>
      </c>
      <c r="M19" s="24" t="str">
        <f>IF(歩数・距離換算記録!$AL$55&gt;=M20,"=======","")</f>
        <v/>
      </c>
      <c r="N19" s="24" t="str">
        <f>IF(歩数・距離換算記録!$AL$55&gt;=N20,"=======","")</f>
        <v/>
      </c>
      <c r="O19" s="24" t="str">
        <f>IF(歩数・距離換算記録!$AL$55&gt;=O20,"=======","")</f>
        <v/>
      </c>
      <c r="P19" s="24" t="str">
        <f>IF(歩数・距離換算記録!$AL$55&gt;=P20,"=======","")</f>
        <v/>
      </c>
      <c r="Q19" s="24" t="str">
        <f>IF(歩数・距離換算記録!$AL$55&gt;=Q20,"=======","")</f>
        <v/>
      </c>
      <c r="R19" s="24" t="str">
        <f>IF(歩数・距離換算記録!$AL$55&gt;=R20,"=======","")</f>
        <v/>
      </c>
      <c r="S19" s="64"/>
      <c r="T19" s="58"/>
      <c r="U19" s="62"/>
      <c r="V19" s="62"/>
      <c r="W19" s="62"/>
    </row>
    <row r="20" spans="2:23" ht="17.100000000000001" customHeight="1" x14ac:dyDescent="0.15">
      <c r="B20" s="63" t="s">
        <v>2</v>
      </c>
      <c r="C20" s="101">
        <v>418.7</v>
      </c>
      <c r="D20" s="104">
        <v>423.4</v>
      </c>
      <c r="E20" s="102">
        <v>432.4</v>
      </c>
      <c r="F20" s="103">
        <v>437.4</v>
      </c>
      <c r="G20" s="101">
        <v>442.8</v>
      </c>
      <c r="H20" s="104">
        <v>446.7</v>
      </c>
      <c r="I20" s="104">
        <v>450.7</v>
      </c>
      <c r="J20" s="104">
        <v>456.6</v>
      </c>
      <c r="K20" s="104">
        <v>460.5</v>
      </c>
      <c r="L20" s="104">
        <v>464.5</v>
      </c>
      <c r="M20" s="104">
        <v>470.4</v>
      </c>
      <c r="N20" s="104">
        <v>488.1</v>
      </c>
      <c r="O20" s="104">
        <v>501.8</v>
      </c>
      <c r="P20" s="104">
        <v>507.7</v>
      </c>
      <c r="Q20" s="104">
        <v>522.1</v>
      </c>
      <c r="R20" s="104">
        <v>533.9</v>
      </c>
      <c r="S20" s="102"/>
      <c r="T20" s="106"/>
      <c r="U20" s="67"/>
      <c r="V20" s="62"/>
      <c r="W20" s="62"/>
    </row>
    <row r="21" spans="2:23" ht="17.100000000000001" customHeight="1" thickBot="1" x14ac:dyDescent="0.2">
      <c r="B21" s="65" t="s">
        <v>17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>
        <v>500</v>
      </c>
      <c r="P21" s="81"/>
      <c r="Q21" s="81"/>
      <c r="R21" s="91"/>
      <c r="S21" s="91"/>
      <c r="T21" s="83">
        <v>533.9</v>
      </c>
      <c r="U21" s="62"/>
      <c r="V21" s="62"/>
      <c r="W21" s="62"/>
    </row>
    <row r="22" spans="2:23" ht="17.100000000000001" customHeight="1" x14ac:dyDescent="0.15">
      <c r="B22" s="125" t="s">
        <v>54</v>
      </c>
      <c r="C22" s="87"/>
      <c r="D22" s="87"/>
      <c r="E22" s="87"/>
      <c r="F22" s="126"/>
      <c r="G22" s="126"/>
      <c r="H22" s="126"/>
      <c r="I22" s="126"/>
      <c r="J22" s="126"/>
      <c r="K22" s="126"/>
      <c r="M22" s="33"/>
      <c r="S22" s="87"/>
      <c r="T22" s="87"/>
      <c r="U22" s="62"/>
      <c r="V22" s="62"/>
      <c r="W22" s="62"/>
    </row>
    <row r="23" spans="2:23" ht="17.100000000000001" customHeight="1" thickBot="1" x14ac:dyDescent="0.2">
      <c r="B23" s="66" t="s">
        <v>129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62"/>
      <c r="V23" s="62"/>
      <c r="W23" s="62"/>
    </row>
    <row r="24" spans="2:23" ht="17.100000000000001" customHeight="1" x14ac:dyDescent="0.15">
      <c r="B24" s="61" t="s">
        <v>53</v>
      </c>
      <c r="C24" s="68" t="s">
        <v>127</v>
      </c>
      <c r="D24" s="69" t="s">
        <v>130</v>
      </c>
      <c r="E24" s="69" t="s">
        <v>131</v>
      </c>
      <c r="F24" s="69" t="s">
        <v>132</v>
      </c>
      <c r="G24" s="69" t="s">
        <v>133</v>
      </c>
      <c r="H24" s="69" t="s">
        <v>134</v>
      </c>
      <c r="I24" s="69" t="s">
        <v>135</v>
      </c>
      <c r="J24" s="69"/>
      <c r="K24" s="69" t="s">
        <v>136</v>
      </c>
      <c r="L24" s="69" t="s">
        <v>137</v>
      </c>
      <c r="M24" s="69"/>
      <c r="N24" s="69"/>
      <c r="O24" s="69"/>
      <c r="P24" s="69" t="s">
        <v>138</v>
      </c>
      <c r="Q24" s="69"/>
      <c r="R24" s="69"/>
      <c r="S24" s="69"/>
      <c r="T24" s="71"/>
      <c r="U24" s="62"/>
      <c r="V24" s="62"/>
      <c r="W24" s="62"/>
    </row>
    <row r="25" spans="2:23" ht="17.100000000000001" customHeight="1" x14ac:dyDescent="0.15">
      <c r="B25" s="63" t="s">
        <v>3</v>
      </c>
      <c r="C25" s="112" t="str">
        <f>IF(歩数・距離換算記録!$AL$55&gt;=533.9,"=======","")</f>
        <v/>
      </c>
      <c r="D25" s="24" t="str">
        <f>IF(歩数・距離換算記録!$AL$55&gt;=533.9+D26,"=======","")</f>
        <v/>
      </c>
      <c r="E25" s="24" t="str">
        <f>IF(歩数・距離換算記録!$AL$55&gt;=533.9+E26,"=======","")</f>
        <v/>
      </c>
      <c r="F25" s="24" t="str">
        <f>IF(歩数・距離換算記録!$AL$55&gt;=533.9+F26,"=======","")</f>
        <v/>
      </c>
      <c r="G25" s="24" t="str">
        <f>IF(歩数・距離換算記録!$AL$55&gt;=533.9+G26,"=======","")</f>
        <v/>
      </c>
      <c r="H25" s="24" t="str">
        <f>IF(歩数・距離換算記録!$AL$55&gt;=533.9+H26,"=======","")</f>
        <v/>
      </c>
      <c r="I25" s="24" t="str">
        <f>IF(歩数・距離換算記録!$AL$55&gt;=533.9+I26,"=======","")</f>
        <v/>
      </c>
      <c r="J25" s="24" t="str">
        <f>IF(歩数・距離換算記録!$AL$55&gt;=533.9+J26,"=======","")</f>
        <v/>
      </c>
      <c r="K25" s="24" t="str">
        <f>IF(歩数・距離換算記録!$AL$55&gt;=533.9+K26,"=======","")</f>
        <v/>
      </c>
      <c r="L25" s="24" t="str">
        <f>IF(歩数・距離換算記録!$AL$55&gt;=533.9+L26,"=======","")</f>
        <v/>
      </c>
      <c r="M25" s="24" t="str">
        <f>IF(歩数・距離換算記録!$AL$55&gt;=533.9+M26,"=======","")</f>
        <v/>
      </c>
      <c r="N25" s="24" t="str">
        <f>IF(歩数・距離換算記録!$AL$55&gt;=533.9+N26,"=======","")</f>
        <v/>
      </c>
      <c r="O25" s="24" t="str">
        <f>IF(歩数・距離換算記録!$AL$55&gt;=533.9+O26,"=======","")</f>
        <v/>
      </c>
      <c r="P25" s="24" t="str">
        <f>IF(歩数・距離換算記録!$AL$55&gt;=533.9+P26,"=======","")</f>
        <v/>
      </c>
      <c r="Q25" s="24" t="str">
        <f>IF(歩数・距離換算記録!$AL$55&gt;=533.9+Q26,"=======","")</f>
        <v/>
      </c>
      <c r="R25" s="24" t="str">
        <f>IF(歩数・距離換算記録!$AL$55&gt;=533.9+R26,"=======","")</f>
        <v/>
      </c>
      <c r="S25" s="26" t="str">
        <f>IF(歩数・距離換算記録!$AL$55&gt;=533.9+S26,"=======","")</f>
        <v/>
      </c>
      <c r="T25" s="25" t="str">
        <f>IF(歩数・距離換算記録!$AL$55&gt;=533.9+T26,"=======","")</f>
        <v/>
      </c>
      <c r="U25" s="62"/>
      <c r="V25" s="62"/>
      <c r="W25" s="62"/>
    </row>
    <row r="26" spans="2:23" ht="17.100000000000001" customHeight="1" x14ac:dyDescent="0.15">
      <c r="B26" s="63" t="s">
        <v>2</v>
      </c>
      <c r="C26" s="112" t="s">
        <v>139</v>
      </c>
      <c r="D26" s="94">
        <v>15.6</v>
      </c>
      <c r="E26" s="94">
        <v>21</v>
      </c>
      <c r="F26" s="94">
        <v>24</v>
      </c>
      <c r="G26" s="94">
        <v>27.9</v>
      </c>
      <c r="H26" s="94">
        <v>30.9</v>
      </c>
      <c r="I26" s="94">
        <v>56.5</v>
      </c>
      <c r="J26" s="94">
        <v>70</v>
      </c>
      <c r="K26" s="94">
        <v>74</v>
      </c>
      <c r="L26" s="94">
        <v>84.3</v>
      </c>
      <c r="M26" s="94">
        <v>90</v>
      </c>
      <c r="N26" s="94">
        <v>100</v>
      </c>
      <c r="O26" s="94">
        <v>110</v>
      </c>
      <c r="P26" s="94">
        <v>111.9</v>
      </c>
      <c r="Q26" s="94">
        <v>120</v>
      </c>
      <c r="R26" s="94">
        <v>130</v>
      </c>
      <c r="S26" s="95">
        <v>140</v>
      </c>
      <c r="T26" s="96">
        <v>150</v>
      </c>
      <c r="U26" s="62"/>
      <c r="V26" s="62"/>
      <c r="W26" s="62"/>
    </row>
    <row r="27" spans="2:23" ht="17.100000000000001" customHeight="1" thickBot="1" x14ac:dyDescent="0.2">
      <c r="B27" s="65" t="s">
        <v>17</v>
      </c>
      <c r="C27" s="122"/>
      <c r="D27" s="74"/>
      <c r="E27" s="74"/>
      <c r="F27" s="74"/>
      <c r="G27" s="75"/>
      <c r="H27" s="75"/>
      <c r="I27" s="76"/>
      <c r="J27" s="128">
        <v>600</v>
      </c>
      <c r="K27" s="75"/>
      <c r="L27" s="74"/>
      <c r="M27" s="75"/>
      <c r="N27" s="75"/>
      <c r="O27" s="75"/>
      <c r="P27" s="75"/>
      <c r="Q27" s="75"/>
      <c r="R27" s="75"/>
      <c r="S27" s="75"/>
      <c r="T27" s="77"/>
      <c r="U27" s="62"/>
      <c r="V27" s="62"/>
      <c r="W27" s="62"/>
    </row>
    <row r="28" spans="2:23" ht="17.100000000000001" customHeight="1" x14ac:dyDescent="0.15">
      <c r="B28" s="61" t="s">
        <v>53</v>
      </c>
      <c r="C28" s="113"/>
      <c r="D28" s="78" t="s">
        <v>140</v>
      </c>
      <c r="E28" s="79"/>
      <c r="F28" s="69" t="s">
        <v>141</v>
      </c>
      <c r="G28" s="79"/>
      <c r="H28" s="79"/>
      <c r="I28" s="79"/>
      <c r="J28" s="79" t="s">
        <v>142</v>
      </c>
      <c r="K28" s="92"/>
      <c r="L28" s="92"/>
      <c r="M28" s="79"/>
      <c r="N28" s="92"/>
      <c r="O28" s="79" t="s">
        <v>143</v>
      </c>
      <c r="P28" s="79"/>
      <c r="Q28" s="79"/>
      <c r="R28" s="93"/>
      <c r="S28" s="79"/>
      <c r="T28" s="90" t="s">
        <v>144</v>
      </c>
      <c r="U28" s="62"/>
      <c r="V28" s="62"/>
      <c r="W28" s="62"/>
    </row>
    <row r="29" spans="2:23" ht="17.100000000000001" customHeight="1" x14ac:dyDescent="0.15">
      <c r="B29" s="63" t="s">
        <v>3</v>
      </c>
      <c r="C29" s="114" t="str">
        <f>IF(歩数・距離換算記録!$AL$55&gt;=533.9+C30,"=======","")</f>
        <v/>
      </c>
      <c r="D29" s="64" t="str">
        <f>IF(歩数・距離換算記録!$AL$55&gt;=533.9+D30,"=======","")</f>
        <v/>
      </c>
      <c r="E29" s="27" t="str">
        <f>IF(歩数・距離換算記録!$AL$55&gt;=533.9+E30,"=======","")</f>
        <v/>
      </c>
      <c r="F29" s="26" t="str">
        <f>IF(歩数・距離換算記録!$AL$55&gt;=533.9+F30,"=======","")</f>
        <v/>
      </c>
      <c r="G29" s="24" t="str">
        <f>IF(歩数・距離換算記録!$AL$55&gt;=533.9+G30,"=======","")</f>
        <v/>
      </c>
      <c r="H29" s="24" t="str">
        <f>IF(歩数・距離換算記録!$AL$55&gt;=533.9+H30,"=======","")</f>
        <v/>
      </c>
      <c r="I29" s="24" t="str">
        <f>IF(歩数・距離換算記録!$AL$55&gt;=533.9+I30,"=======","")</f>
        <v/>
      </c>
      <c r="J29" s="55" t="str">
        <f>IF(歩数・距離換算記録!$AL$55&gt;=533.9+J30,"=======","")</f>
        <v/>
      </c>
      <c r="K29" s="24" t="str">
        <f>IF(歩数・距離換算記録!$AL$55&gt;=533.9+K30,"=======","")</f>
        <v/>
      </c>
      <c r="L29" s="24" t="str">
        <f>IF(歩数・距離換算記録!$AL$55&gt;=533.9+L30,"=======","")</f>
        <v/>
      </c>
      <c r="M29" s="24" t="str">
        <f>IF(歩数・距離換算記録!$AL$55&gt;=533.9+M30,"=======","")</f>
        <v/>
      </c>
      <c r="N29" s="24" t="str">
        <f>IF(歩数・距離換算記録!$AL$55&gt;=533.9+N30,"=======","")</f>
        <v/>
      </c>
      <c r="O29" s="24" t="str">
        <f>IF(歩数・距離換算記録!$AL$55&gt;=533.9+O30,"=======","")</f>
        <v/>
      </c>
      <c r="P29" s="24" t="str">
        <f>IF(歩数・距離換算記録!$AL$55&gt;=533.9+P30,"=======","")</f>
        <v/>
      </c>
      <c r="Q29" s="64" t="str">
        <f>IF(歩数・距離換算記録!$AL$55&gt;=533.9+Q30,"=======","")</f>
        <v/>
      </c>
      <c r="R29" s="55" t="str">
        <f>IF(歩数・距離換算記録!$AL$55&gt;=533.9+R30,"=======","")</f>
        <v/>
      </c>
      <c r="S29" s="24" t="str">
        <f>IF(歩数・距離換算記録!$AL$55&gt;=533.9+S30,"=======","")</f>
        <v/>
      </c>
      <c r="T29" s="58" t="str">
        <f>IF(歩数・距離換算記録!$AL$55&gt;=533.9+T30,"=======","")</f>
        <v/>
      </c>
      <c r="U29" s="62"/>
      <c r="V29" s="62"/>
      <c r="W29" s="62"/>
    </row>
    <row r="30" spans="2:23" ht="17.100000000000001" customHeight="1" x14ac:dyDescent="0.15">
      <c r="B30" s="63" t="s">
        <v>2</v>
      </c>
      <c r="C30" s="115">
        <v>160</v>
      </c>
      <c r="D30" s="94">
        <v>161</v>
      </c>
      <c r="E30" s="97">
        <v>170</v>
      </c>
      <c r="F30" s="95">
        <v>183.3</v>
      </c>
      <c r="G30" s="94">
        <v>190</v>
      </c>
      <c r="H30" s="94">
        <v>200</v>
      </c>
      <c r="I30" s="94">
        <v>210</v>
      </c>
      <c r="J30" s="98">
        <v>213.5</v>
      </c>
      <c r="K30" s="94">
        <v>220</v>
      </c>
      <c r="L30" s="94">
        <v>230</v>
      </c>
      <c r="M30" s="94">
        <v>240</v>
      </c>
      <c r="N30" s="94">
        <v>250</v>
      </c>
      <c r="O30" s="94">
        <v>251.1</v>
      </c>
      <c r="P30" s="94">
        <v>260</v>
      </c>
      <c r="Q30" s="97">
        <v>270</v>
      </c>
      <c r="R30" s="95">
        <v>280</v>
      </c>
      <c r="S30" s="94">
        <v>290</v>
      </c>
      <c r="T30" s="99">
        <v>301.3</v>
      </c>
      <c r="U30" s="62"/>
      <c r="V30" s="62"/>
      <c r="W30" s="62"/>
    </row>
    <row r="31" spans="2:23" ht="17.100000000000001" customHeight="1" thickBot="1" x14ac:dyDescent="0.2">
      <c r="B31" s="65" t="s">
        <v>17</v>
      </c>
      <c r="C31" s="121"/>
      <c r="D31" s="81"/>
      <c r="E31" s="137">
        <v>700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>
        <v>800</v>
      </c>
      <c r="R31" s="82"/>
      <c r="S31" s="82"/>
      <c r="T31" s="83"/>
      <c r="U31" s="62"/>
      <c r="V31" s="62"/>
      <c r="W31" s="62"/>
    </row>
    <row r="32" spans="2:23" ht="17.100000000000001" customHeight="1" x14ac:dyDescent="0.15">
      <c r="B32" s="61" t="s">
        <v>53</v>
      </c>
      <c r="C32" s="116"/>
      <c r="D32" s="93"/>
      <c r="E32" s="79"/>
      <c r="F32" s="79"/>
      <c r="G32" s="79"/>
      <c r="H32" s="79" t="s">
        <v>145</v>
      </c>
      <c r="I32" s="79"/>
      <c r="J32" s="79"/>
      <c r="K32" s="79"/>
      <c r="L32" s="79" t="s">
        <v>146</v>
      </c>
      <c r="M32" s="79"/>
      <c r="N32" s="79"/>
      <c r="O32" s="79"/>
      <c r="P32" s="79" t="s">
        <v>147</v>
      </c>
      <c r="Q32" s="79"/>
      <c r="R32" s="78"/>
      <c r="S32" s="79"/>
      <c r="T32" s="80"/>
      <c r="U32" s="62"/>
      <c r="V32" s="62" t="s">
        <v>55</v>
      </c>
      <c r="W32" s="62"/>
    </row>
    <row r="33" spans="2:23" ht="17.100000000000001" customHeight="1" x14ac:dyDescent="0.15">
      <c r="B33" s="63" t="s">
        <v>3</v>
      </c>
      <c r="C33" s="123" t="str">
        <f>IF(歩数・距離換算記録!$AL$55&gt;=533.9+C34,"=======","")</f>
        <v/>
      </c>
      <c r="D33" s="64" t="str">
        <f>IF(歩数・距離換算記録!$AL$55&gt;=533.9+D34,"=======","")</f>
        <v/>
      </c>
      <c r="E33" s="27" t="str">
        <f>IF(歩数・距離換算記録!$AL$55&gt;=533.9+E34,"=======","")</f>
        <v/>
      </c>
      <c r="F33" s="26" t="str">
        <f>IF(歩数・距離換算記録!$AL$55&gt;=533.9+F34,"=======","")</f>
        <v/>
      </c>
      <c r="G33" s="24" t="str">
        <f>IF(歩数・距離換算記録!$AL$55&gt;=533.9+G34,"=======","")</f>
        <v/>
      </c>
      <c r="H33" s="24" t="str">
        <f>IF(歩数・距離換算記録!$AL$55&gt;=533.9+H34,"=======","")</f>
        <v/>
      </c>
      <c r="I33" s="24" t="str">
        <f>IF(歩数・距離換算記録!$AL$55&gt;=533.9+I34,"=======","")</f>
        <v/>
      </c>
      <c r="J33" s="55" t="str">
        <f>IF(歩数・距離換算記録!$AL$55&gt;=533.9+J34,"=======","")</f>
        <v/>
      </c>
      <c r="K33" s="24" t="str">
        <f>IF(歩数・距離換算記録!$AL$55&gt;=533.9+K34,"=======","")</f>
        <v/>
      </c>
      <c r="L33" s="24" t="str">
        <f>IF(歩数・距離換算記録!$AL$55&gt;=533.9+L34,"=======","")</f>
        <v/>
      </c>
      <c r="M33" s="24" t="str">
        <f>IF(歩数・距離換算記録!$AL$55&gt;=533.9+M34,"=======","")</f>
        <v/>
      </c>
      <c r="N33" s="24" t="str">
        <f>IF(歩数・距離換算記録!$AL$55&gt;=533.9+N34,"=======","")</f>
        <v/>
      </c>
      <c r="O33" s="24" t="str">
        <f>IF(歩数・距離換算記録!$AL$55&gt;=533.9+O34,"=======","")</f>
        <v/>
      </c>
      <c r="P33" s="24" t="str">
        <f>IF(歩数・距離換算記録!$AL$55&gt;=533.9+P34,"=======","")</f>
        <v/>
      </c>
      <c r="Q33" s="24" t="str">
        <f>IF(歩数・距離換算記録!$AL$55&gt;=533.9+Q34,"=======","")</f>
        <v/>
      </c>
      <c r="R33" s="24" t="str">
        <f>IF(歩数・距離換算記録!$AL$55&gt;=533.9+R34,"=======","")</f>
        <v/>
      </c>
      <c r="S33" s="64" t="str">
        <f>IF(歩数・距離換算記録!$AL$55&gt;=533.9+S34,"=======","")</f>
        <v/>
      </c>
      <c r="T33" s="58" t="str">
        <f>IF(歩数・距離換算記録!$AL$55&gt;=533.9+T34,"=======","")</f>
        <v/>
      </c>
      <c r="U33" s="62"/>
      <c r="V33" s="62"/>
      <c r="W33" s="62"/>
    </row>
    <row r="34" spans="2:23" ht="17.100000000000001" customHeight="1" x14ac:dyDescent="0.15">
      <c r="B34" s="63" t="s">
        <v>2</v>
      </c>
      <c r="C34" s="117">
        <v>310</v>
      </c>
      <c r="D34" s="103">
        <v>320</v>
      </c>
      <c r="E34" s="103">
        <v>330</v>
      </c>
      <c r="F34" s="101">
        <v>340</v>
      </c>
      <c r="G34" s="104">
        <v>350</v>
      </c>
      <c r="H34" s="103">
        <v>350.6</v>
      </c>
      <c r="I34" s="104">
        <v>360</v>
      </c>
      <c r="J34" s="104">
        <v>370</v>
      </c>
      <c r="K34" s="104">
        <v>380</v>
      </c>
      <c r="L34" s="104">
        <v>384.6</v>
      </c>
      <c r="M34" s="104">
        <v>390</v>
      </c>
      <c r="N34" s="104">
        <v>400</v>
      </c>
      <c r="O34" s="104">
        <v>410</v>
      </c>
      <c r="P34" s="104">
        <v>424.1</v>
      </c>
      <c r="Q34" s="104">
        <v>420</v>
      </c>
      <c r="R34" s="104">
        <v>430</v>
      </c>
      <c r="S34" s="102">
        <v>440</v>
      </c>
      <c r="T34" s="105">
        <v>450</v>
      </c>
      <c r="U34" s="62"/>
      <c r="V34" s="62"/>
      <c r="W34" s="62"/>
    </row>
    <row r="35" spans="2:23" ht="17.100000000000001" customHeight="1" thickBot="1" x14ac:dyDescent="0.2">
      <c r="B35" s="65" t="s">
        <v>17</v>
      </c>
      <c r="C35" s="118"/>
      <c r="D35" s="85"/>
      <c r="E35" s="86"/>
      <c r="F35" s="75"/>
      <c r="G35" s="75"/>
      <c r="H35" s="75"/>
      <c r="I35" s="75"/>
      <c r="J35" s="75">
        <v>900</v>
      </c>
      <c r="K35" s="75"/>
      <c r="L35" s="75"/>
      <c r="M35" s="75"/>
      <c r="N35" s="75"/>
      <c r="O35" s="75"/>
      <c r="P35" s="75"/>
      <c r="Q35" s="75"/>
      <c r="R35" s="75"/>
      <c r="S35" s="86"/>
      <c r="T35" s="88"/>
      <c r="U35" s="62"/>
      <c r="V35" s="62"/>
      <c r="W35" s="62"/>
    </row>
    <row r="36" spans="2:23" ht="17.100000000000001" customHeight="1" x14ac:dyDescent="0.15">
      <c r="B36" s="61" t="s">
        <v>53</v>
      </c>
      <c r="C36" s="119"/>
      <c r="D36" s="79" t="s">
        <v>148</v>
      </c>
      <c r="E36" s="93"/>
      <c r="F36" s="79"/>
      <c r="G36" s="79"/>
      <c r="H36" s="89"/>
      <c r="I36" s="89" t="s">
        <v>149</v>
      </c>
      <c r="J36" s="89"/>
      <c r="K36" s="89"/>
      <c r="L36" s="89"/>
      <c r="M36" s="89" t="s">
        <v>150</v>
      </c>
      <c r="N36" s="89"/>
      <c r="O36" s="89"/>
      <c r="P36" s="89"/>
      <c r="Q36" s="89" t="s">
        <v>151</v>
      </c>
      <c r="R36" s="89"/>
      <c r="S36" s="79"/>
      <c r="T36" s="90" t="s">
        <v>152</v>
      </c>
      <c r="U36" s="62"/>
      <c r="V36" s="62"/>
      <c r="W36" s="62"/>
    </row>
    <row r="37" spans="2:23" ht="17.100000000000001" customHeight="1" x14ac:dyDescent="0.15">
      <c r="B37" s="63" t="s">
        <v>3</v>
      </c>
      <c r="C37" s="114" t="str">
        <f>IF(歩数・距離換算記録!$AL$55&gt;=533.9+C38,"=======","")</f>
        <v/>
      </c>
      <c r="D37" s="64" t="str">
        <f>IF(歩数・距離換算記録!$AL$55&gt;=533.9+D38,"=======","")</f>
        <v/>
      </c>
      <c r="E37" s="27" t="str">
        <f>IF(歩数・距離換算記録!$AL$55&gt;=533.9+E38,"=======","")</f>
        <v/>
      </c>
      <c r="F37" s="26" t="str">
        <f>IF(歩数・距離換算記録!$AL$55&gt;=533.9+F38,"=======","")</f>
        <v/>
      </c>
      <c r="G37" s="24" t="str">
        <f>IF(歩数・距離換算記録!$AL$55&gt;=533.9+G38,"=======","")</f>
        <v/>
      </c>
      <c r="H37" s="24" t="str">
        <f>IF(歩数・距離換算記録!$AL$55&gt;=533.9+H38,"=======","")</f>
        <v/>
      </c>
      <c r="I37" s="55" t="str">
        <f>IF(歩数・距離換算記録!$AL$55&gt;=533.9+I38,"=======","")</f>
        <v/>
      </c>
      <c r="J37" s="55" t="str">
        <f>IF(歩数・距離換算記録!$AL$55&gt;=533.9+J38,"=======","")</f>
        <v/>
      </c>
      <c r="K37" s="24" t="str">
        <f>IF(歩数・距離換算記録!$AL$55&gt;=533.9+K38,"=======","")</f>
        <v/>
      </c>
      <c r="L37" s="24" t="str">
        <f>IF(歩数・距離換算記録!$AL$55&gt;=533.9+L38,"=======","")</f>
        <v/>
      </c>
      <c r="M37" s="24" t="str">
        <f>IF(歩数・距離換算記録!$AL$55&gt;=533.9+M38,"=======","")</f>
        <v/>
      </c>
      <c r="N37" s="24" t="str">
        <f>IF(歩数・距離換算記録!$AL$55&gt;=533.9+N38,"=======","")</f>
        <v/>
      </c>
      <c r="O37" s="24" t="str">
        <f>IF(歩数・距離換算記録!$AL$55&gt;=533.9+O38,"=======","")</f>
        <v/>
      </c>
      <c r="P37" s="24" t="str">
        <f>IF(歩数・距離換算記録!$AL$55&gt;=533.9+P38,"=======","")</f>
        <v/>
      </c>
      <c r="Q37" s="24" t="str">
        <f>IF(歩数・距離換算記録!$AL$55&gt;=533.9+Q38,"=======","")</f>
        <v/>
      </c>
      <c r="R37" s="24" t="str">
        <f>IF(歩数・距離換算記録!$AL$55&gt;=533.9+R38,"=======","")</f>
        <v/>
      </c>
      <c r="S37" s="64" t="str">
        <f>IF(歩数・距離換算記録!$AL$55&gt;=533.9+S38,"=======","")</f>
        <v/>
      </c>
      <c r="T37" s="58" t="str">
        <f>IF(歩数・距離換算記録!$AL$55&gt;=533.9+T38,"=======","")</f>
        <v/>
      </c>
      <c r="U37" s="62"/>
      <c r="V37" s="62"/>
      <c r="W37" s="62"/>
    </row>
    <row r="38" spans="2:23" ht="17.100000000000001" customHeight="1" x14ac:dyDescent="0.15">
      <c r="B38" s="63" t="s">
        <v>2</v>
      </c>
      <c r="C38" s="120">
        <v>460</v>
      </c>
      <c r="D38" s="104">
        <v>462.6</v>
      </c>
      <c r="E38" s="102">
        <v>470</v>
      </c>
      <c r="F38" s="103">
        <v>480</v>
      </c>
      <c r="G38" s="101">
        <v>490</v>
      </c>
      <c r="H38" s="104">
        <v>498.5</v>
      </c>
      <c r="I38" s="104">
        <v>506.6</v>
      </c>
      <c r="J38" s="104">
        <v>510</v>
      </c>
      <c r="K38" s="104">
        <v>520</v>
      </c>
      <c r="L38" s="104">
        <v>530</v>
      </c>
      <c r="M38" s="104">
        <v>548.5</v>
      </c>
      <c r="N38" s="104">
        <v>550</v>
      </c>
      <c r="O38" s="104">
        <v>560</v>
      </c>
      <c r="P38" s="104">
        <v>570</v>
      </c>
      <c r="Q38" s="104">
        <v>583.29999999999995</v>
      </c>
      <c r="R38" s="104">
        <v>590</v>
      </c>
      <c r="S38" s="102">
        <v>600</v>
      </c>
      <c r="T38" s="106">
        <v>606.70000000000005</v>
      </c>
      <c r="U38" s="62"/>
      <c r="V38" s="62"/>
      <c r="W38" s="62"/>
    </row>
    <row r="39" spans="2:23" ht="17.100000000000001" customHeight="1" thickBot="1" x14ac:dyDescent="0.2">
      <c r="B39" s="65" t="s">
        <v>17</v>
      </c>
      <c r="C39" s="121"/>
      <c r="D39" s="81"/>
      <c r="E39" s="81">
        <v>1000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>
        <v>1100</v>
      </c>
      <c r="Q39" s="81"/>
      <c r="R39" s="91"/>
      <c r="S39" s="91"/>
      <c r="T39" s="129">
        <f>533.9+606.7</f>
        <v>1140.5999999999999</v>
      </c>
      <c r="U39" s="62"/>
      <c r="V39" s="62"/>
      <c r="W39" s="62"/>
    </row>
    <row r="40" spans="2:23" ht="17.100000000000001" customHeight="1" x14ac:dyDescent="0.15">
      <c r="B40" s="125" t="s">
        <v>54</v>
      </c>
      <c r="C40" s="87"/>
      <c r="D40" s="87"/>
      <c r="E40" s="87"/>
      <c r="F40" s="126"/>
      <c r="G40" s="126"/>
      <c r="H40" s="126"/>
      <c r="I40" s="126"/>
      <c r="J40" s="126"/>
      <c r="K40" s="126"/>
      <c r="M40" s="33"/>
      <c r="S40" s="87"/>
      <c r="T40" s="87"/>
      <c r="U40" s="62"/>
      <c r="V40" s="62"/>
      <c r="W40" s="62"/>
    </row>
    <row r="41" spans="2:23" ht="17.100000000000001" customHeight="1" thickBot="1" x14ac:dyDescent="0.2">
      <c r="B41" s="66" t="s">
        <v>153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62"/>
      <c r="V41" s="62"/>
      <c r="W41" s="62"/>
    </row>
    <row r="42" spans="2:23" ht="17.100000000000001" customHeight="1" x14ac:dyDescent="0.15">
      <c r="B42" s="61" t="s">
        <v>53</v>
      </c>
      <c r="C42" s="68" t="s">
        <v>154</v>
      </c>
      <c r="D42" s="69" t="s">
        <v>166</v>
      </c>
      <c r="E42" s="69" t="s">
        <v>167</v>
      </c>
      <c r="F42" s="69" t="s">
        <v>168</v>
      </c>
      <c r="G42" s="69" t="s">
        <v>155</v>
      </c>
      <c r="H42" s="69" t="s">
        <v>156</v>
      </c>
      <c r="I42" s="69" t="s">
        <v>157</v>
      </c>
      <c r="J42" s="69" t="s">
        <v>158</v>
      </c>
      <c r="K42" s="69" t="s">
        <v>159</v>
      </c>
      <c r="L42" s="69" t="s">
        <v>160</v>
      </c>
      <c r="M42" s="69"/>
      <c r="N42" s="69" t="s">
        <v>161</v>
      </c>
      <c r="O42" s="69" t="s">
        <v>162</v>
      </c>
      <c r="P42" s="69"/>
      <c r="Q42" s="69" t="s">
        <v>163</v>
      </c>
      <c r="R42" s="69" t="s">
        <v>164</v>
      </c>
      <c r="S42" s="69"/>
      <c r="T42" s="71" t="s">
        <v>165</v>
      </c>
      <c r="U42" s="62"/>
      <c r="V42" s="62"/>
      <c r="W42" s="62"/>
    </row>
    <row r="43" spans="2:23" ht="17.100000000000001" customHeight="1" x14ac:dyDescent="0.15">
      <c r="B43" s="63" t="s">
        <v>3</v>
      </c>
      <c r="C43" s="112" t="str">
        <f>IF(歩数・距離換算記録!$AL$55&gt;=1140.6,"=======","")</f>
        <v/>
      </c>
      <c r="D43" s="24" t="str">
        <f>IF(歩数・距離換算記録!$AL$55&gt;=1140.6+D44,"=======","")</f>
        <v/>
      </c>
      <c r="E43" s="24" t="str">
        <f>IF(歩数・距離換算記録!$AL$55&gt;=1140.6+E44,"=======","")</f>
        <v/>
      </c>
      <c r="F43" s="24" t="str">
        <f>IF(歩数・距離換算記録!$AL$55&gt;=1140.6+F44,"=======","")</f>
        <v/>
      </c>
      <c r="G43" s="24" t="str">
        <f>IF(歩数・距離換算記録!$AL$55&gt;=1140.6+G44,"=======","")</f>
        <v/>
      </c>
      <c r="H43" s="24" t="str">
        <f>IF(歩数・距離換算記録!$AL$55&gt;=1140.6+H44,"=======","")</f>
        <v/>
      </c>
      <c r="I43" s="24" t="str">
        <f>IF(歩数・距離換算記録!$AL$55&gt;=1140.6+I44,"=======","")</f>
        <v/>
      </c>
      <c r="J43" s="24" t="str">
        <f>IF(歩数・距離換算記録!$AL$55&gt;=1140.6+J44,"=======","")</f>
        <v/>
      </c>
      <c r="K43" s="24" t="str">
        <f>IF(歩数・距離換算記録!$AL$55&gt;=1140.6+K44,"=======","")</f>
        <v/>
      </c>
      <c r="L43" s="24" t="str">
        <f>IF(歩数・距離換算記録!$AL$55&gt;=1140.6+L44,"=======","")</f>
        <v/>
      </c>
      <c r="M43" s="24" t="str">
        <f>IF(歩数・距離換算記録!$AL$55&gt;=1140.6+M44,"=======","")</f>
        <v/>
      </c>
      <c r="N43" s="24" t="str">
        <f>IF(歩数・距離換算記録!$AL$55&gt;=1140.6+N44,"=======","")</f>
        <v/>
      </c>
      <c r="O43" s="24" t="str">
        <f>IF(歩数・距離換算記録!$AL$55&gt;=1140.6+O44,"=======","")</f>
        <v/>
      </c>
      <c r="P43" s="24" t="str">
        <f>IF(歩数・距離換算記録!$AL$55&gt;=1140.6+P44,"=======","")</f>
        <v/>
      </c>
      <c r="Q43" s="24" t="str">
        <f>IF(歩数・距離換算記録!$AL$55&gt;=1140.6+Q44,"=======","")</f>
        <v/>
      </c>
      <c r="R43" s="24" t="str">
        <f>IF(歩数・距離換算記録!$AL$55&gt;=1140.6+R44,"=======","")</f>
        <v/>
      </c>
      <c r="S43" s="26" t="str">
        <f>IF(歩数・距離換算記録!$AL$55&gt;=1140.6+S44,"=======","")</f>
        <v/>
      </c>
      <c r="T43" s="25" t="str">
        <f>IF(歩数・距離換算記録!$AL$55&gt;=1140.6+T44,"=======","")</f>
        <v/>
      </c>
      <c r="U43" s="62"/>
      <c r="V43" s="62"/>
      <c r="W43" s="62"/>
    </row>
    <row r="44" spans="2:23" ht="17.100000000000001" customHeight="1" x14ac:dyDescent="0.15">
      <c r="B44" s="63" t="s">
        <v>2</v>
      </c>
      <c r="C44" s="112" t="s">
        <v>139</v>
      </c>
      <c r="D44" s="94">
        <v>12</v>
      </c>
      <c r="E44" s="94">
        <v>24.6</v>
      </c>
      <c r="F44" s="94">
        <v>43.7</v>
      </c>
      <c r="G44" s="94">
        <v>55.3</v>
      </c>
      <c r="H44" s="94">
        <v>67.099999999999994</v>
      </c>
      <c r="I44" s="94">
        <v>71.930000000000007</v>
      </c>
      <c r="J44" s="94">
        <v>79.819999999999993</v>
      </c>
      <c r="K44" s="94">
        <v>87.97</v>
      </c>
      <c r="L44" s="94">
        <v>107.37</v>
      </c>
      <c r="M44" s="94">
        <v>110</v>
      </c>
      <c r="N44" s="94">
        <v>120.97</v>
      </c>
      <c r="O44" s="94">
        <v>138.16999999999999</v>
      </c>
      <c r="P44" s="94">
        <v>150</v>
      </c>
      <c r="Q44" s="94">
        <v>164.87</v>
      </c>
      <c r="R44" s="94">
        <v>172.27</v>
      </c>
      <c r="S44" s="95">
        <v>180</v>
      </c>
      <c r="T44" s="96">
        <v>201.57</v>
      </c>
      <c r="U44" s="62"/>
      <c r="V44" s="62"/>
      <c r="W44" s="62"/>
    </row>
    <row r="45" spans="2:23" ht="17.100000000000001" customHeight="1" thickBot="1" x14ac:dyDescent="0.2">
      <c r="B45" s="65" t="s">
        <v>17</v>
      </c>
      <c r="C45" s="122"/>
      <c r="D45" s="74"/>
      <c r="E45" s="74"/>
      <c r="F45" s="74"/>
      <c r="G45" s="75"/>
      <c r="H45" s="75">
        <v>1200</v>
      </c>
      <c r="I45" s="76"/>
      <c r="J45" s="76"/>
      <c r="K45" s="75"/>
      <c r="L45" s="74"/>
      <c r="M45" s="75"/>
      <c r="N45" s="75"/>
      <c r="O45" s="75"/>
      <c r="P45" s="75"/>
      <c r="Q45" s="75"/>
      <c r="R45" s="75">
        <v>1300</v>
      </c>
      <c r="S45" s="75"/>
      <c r="T45" s="77"/>
      <c r="U45" s="62"/>
      <c r="V45" s="62"/>
      <c r="W45" s="62"/>
    </row>
    <row r="46" spans="2:23" s="62" customFormat="1" ht="17.100000000000001" customHeight="1" x14ac:dyDescent="0.15">
      <c r="B46" s="61" t="s">
        <v>53</v>
      </c>
      <c r="C46" s="113" t="s">
        <v>169</v>
      </c>
      <c r="D46" s="78"/>
      <c r="E46" s="79" t="s">
        <v>170</v>
      </c>
      <c r="F46" s="69" t="s">
        <v>171</v>
      </c>
      <c r="G46" s="79"/>
      <c r="H46" s="79" t="s">
        <v>172</v>
      </c>
      <c r="I46" s="79"/>
      <c r="J46" s="79" t="s">
        <v>173</v>
      </c>
      <c r="K46" s="92"/>
      <c r="L46" s="92" t="s">
        <v>174</v>
      </c>
      <c r="M46" s="79" t="s">
        <v>175</v>
      </c>
      <c r="N46" s="92" t="s">
        <v>176</v>
      </c>
      <c r="O46" s="79" t="s">
        <v>177</v>
      </c>
      <c r="P46" s="79" t="s">
        <v>178</v>
      </c>
      <c r="Q46" s="79" t="s">
        <v>179</v>
      </c>
      <c r="R46" s="93" t="s">
        <v>180</v>
      </c>
      <c r="S46" s="79" t="s">
        <v>181</v>
      </c>
      <c r="T46" s="90" t="s">
        <v>182</v>
      </c>
    </row>
    <row r="47" spans="2:23" s="62" customFormat="1" ht="17.100000000000001" customHeight="1" x14ac:dyDescent="0.15">
      <c r="B47" s="63" t="s">
        <v>3</v>
      </c>
      <c r="C47" s="114" t="str">
        <f>IF(歩数・距離換算記録!$AL$55&gt;=1140.6+C48,"=======","")</f>
        <v/>
      </c>
      <c r="D47" s="64" t="str">
        <f>IF(歩数・距離換算記録!$AL$55&gt;=1140.6+D48,"=======","")</f>
        <v/>
      </c>
      <c r="E47" s="27" t="str">
        <f>IF(歩数・距離換算記録!$AL$55&gt;=1140.6+E48,"=======","")</f>
        <v/>
      </c>
      <c r="F47" s="26" t="str">
        <f>IF(歩数・距離換算記録!$AL$55&gt;=1140.6+F48,"=======","")</f>
        <v/>
      </c>
      <c r="G47" s="24" t="str">
        <f>IF(歩数・距離換算記録!$AL$55&gt;=1140.6+G48,"=======","")</f>
        <v/>
      </c>
      <c r="H47" s="24" t="str">
        <f>IF(歩数・距離換算記録!$AL$55&gt;=1140.6+H48,"=======","")</f>
        <v/>
      </c>
      <c r="I47" s="24" t="str">
        <f>IF(歩数・距離換算記録!$AL$55&gt;=1140.6+I48,"=======","")</f>
        <v/>
      </c>
      <c r="J47" s="55" t="str">
        <f>IF(歩数・距離換算記録!$AL$55&gt;=1140.6+J48,"=======","")</f>
        <v/>
      </c>
      <c r="K47" s="24" t="str">
        <f>IF(歩数・距離換算記録!$AL$55&gt;=1140.6+K48,"=======","")</f>
        <v/>
      </c>
      <c r="L47" s="24" t="str">
        <f>IF(歩数・距離換算記録!$AL$55&gt;=1140.6+L48,"=======","")</f>
        <v/>
      </c>
      <c r="M47" s="24" t="str">
        <f>IF(歩数・距離換算記録!$AL$55&gt;=1140.6+M48,"=======","")</f>
        <v/>
      </c>
      <c r="N47" s="24" t="str">
        <f>IF(歩数・距離換算記録!$AL$55&gt;=1140.6+N48,"=======","")</f>
        <v/>
      </c>
      <c r="O47" s="24" t="str">
        <f>IF(歩数・距離換算記録!$AL$55&gt;=1140.6+O48,"=======","")</f>
        <v/>
      </c>
      <c r="P47" s="24" t="str">
        <f>IF(歩数・距離換算記録!$AL$55&gt;=1140.6+P48,"=======","")</f>
        <v/>
      </c>
      <c r="Q47" s="64" t="str">
        <f>IF(歩数・距離換算記録!$AL$55&gt;=1140.6+Q48,"=======","")</f>
        <v/>
      </c>
      <c r="R47" s="55" t="str">
        <f>IF(歩数・距離換算記録!$AL$55&gt;=1140.6+R48,"=======","")</f>
        <v/>
      </c>
      <c r="S47" s="24" t="str">
        <f>IF(歩数・距離換算記録!$AL$55&gt;=1140.6+S48,"=======","")</f>
        <v/>
      </c>
      <c r="T47" s="58" t="str">
        <f>IF(歩数・距離換算記録!$AL$55&gt;=1140.6+T48,"=======","")</f>
        <v/>
      </c>
    </row>
    <row r="48" spans="2:23" s="62" customFormat="1" ht="17.100000000000001" customHeight="1" x14ac:dyDescent="0.15">
      <c r="B48" s="63" t="s">
        <v>2</v>
      </c>
      <c r="C48" s="115">
        <v>209.51</v>
      </c>
      <c r="D48" s="94">
        <v>220</v>
      </c>
      <c r="E48" s="97">
        <v>224.11</v>
      </c>
      <c r="F48" s="95">
        <v>233.64</v>
      </c>
      <c r="G48" s="94">
        <v>240</v>
      </c>
      <c r="H48" s="94">
        <v>255.94</v>
      </c>
      <c r="I48" s="94">
        <v>260</v>
      </c>
      <c r="J48" s="98">
        <v>272.14</v>
      </c>
      <c r="K48" s="94">
        <v>280</v>
      </c>
      <c r="L48" s="94">
        <v>291.44</v>
      </c>
      <c r="M48" s="94">
        <v>321.94</v>
      </c>
      <c r="N48" s="94">
        <v>334.64</v>
      </c>
      <c r="O48" s="94">
        <v>339.74</v>
      </c>
      <c r="P48" s="94">
        <v>373.48</v>
      </c>
      <c r="Q48" s="97">
        <v>388.08</v>
      </c>
      <c r="R48" s="95">
        <v>391.55</v>
      </c>
      <c r="S48" s="94">
        <v>396.05</v>
      </c>
      <c r="T48" s="99">
        <v>406.55</v>
      </c>
    </row>
    <row r="49" spans="2:23" s="62" customFormat="1" ht="17.100000000000001" customHeight="1" thickBot="1" x14ac:dyDescent="0.2">
      <c r="B49" s="65" t="s">
        <v>17</v>
      </c>
      <c r="C49" s="121"/>
      <c r="D49" s="81"/>
      <c r="E49" s="81"/>
      <c r="F49" s="82"/>
      <c r="G49" s="82"/>
      <c r="H49" s="82"/>
      <c r="I49" s="82"/>
      <c r="J49" s="82">
        <v>1400</v>
      </c>
      <c r="K49" s="82"/>
      <c r="L49" s="82"/>
      <c r="M49" s="82"/>
      <c r="N49" s="82"/>
      <c r="O49" s="82"/>
      <c r="P49" s="82">
        <v>1500</v>
      </c>
      <c r="Q49" s="82"/>
      <c r="R49" s="82"/>
      <c r="S49" s="82"/>
      <c r="T49" s="83"/>
    </row>
    <row r="50" spans="2:23" s="62" customFormat="1" ht="17.100000000000001" customHeight="1" x14ac:dyDescent="0.15">
      <c r="B50" s="61" t="s">
        <v>53</v>
      </c>
      <c r="C50" s="116"/>
      <c r="D50" s="93"/>
      <c r="E50" s="79" t="s">
        <v>183</v>
      </c>
      <c r="F50" s="79" t="s">
        <v>184</v>
      </c>
      <c r="G50" s="79"/>
      <c r="H50" s="79" t="s">
        <v>185</v>
      </c>
      <c r="I50" s="79" t="s">
        <v>186</v>
      </c>
      <c r="J50" s="79" t="s">
        <v>187</v>
      </c>
      <c r="K50" s="79"/>
      <c r="L50" s="79" t="s">
        <v>188</v>
      </c>
      <c r="M50" s="79"/>
      <c r="N50" s="79"/>
      <c r="O50" s="79"/>
      <c r="P50" s="79" t="s">
        <v>189</v>
      </c>
      <c r="Q50" s="79"/>
      <c r="R50" s="78"/>
      <c r="S50" s="79"/>
      <c r="T50" s="80" t="s">
        <v>190</v>
      </c>
    </row>
    <row r="51" spans="2:23" s="62" customFormat="1" ht="17.100000000000001" customHeight="1" x14ac:dyDescent="0.15">
      <c r="B51" s="63" t="s">
        <v>3</v>
      </c>
      <c r="C51" s="123" t="str">
        <f>IF(歩数・距離換算記録!$AL$55&gt;=1140.6+C52,"=======","")</f>
        <v/>
      </c>
      <c r="D51" s="64" t="str">
        <f>IF(歩数・距離換算記録!$AL$55&gt;=1140.6+D52,"=======","")</f>
        <v/>
      </c>
      <c r="E51" s="27" t="str">
        <f>IF(歩数・距離換算記録!$AL$55&gt;=1140.6+E52,"=======","")</f>
        <v/>
      </c>
      <c r="F51" s="26" t="str">
        <f>IF(歩数・距離換算記録!$AL$55&gt;=1140.6+F52,"=======","")</f>
        <v/>
      </c>
      <c r="G51" s="24" t="str">
        <f>IF(歩数・距離換算記録!$AL$55&gt;=1140.6+G52,"=======","")</f>
        <v/>
      </c>
      <c r="H51" s="24" t="str">
        <f>IF(歩数・距離換算記録!$AL$55&gt;=1140.6+H52,"=======","")</f>
        <v/>
      </c>
      <c r="I51" s="24" t="str">
        <f>IF(歩数・距離換算記録!$AL$55&gt;=1140.6+I52,"=======","")</f>
        <v/>
      </c>
      <c r="J51" s="55" t="str">
        <f>IF(歩数・距離換算記録!$AL$55&gt;=1140.6+J52,"=======","")</f>
        <v/>
      </c>
      <c r="K51" s="24" t="str">
        <f>IF(歩数・距離換算記録!$AL$55&gt;=1140.6+K52,"=======","")</f>
        <v/>
      </c>
      <c r="L51" s="24" t="str">
        <f>IF(歩数・距離換算記録!$AL$55&gt;=1140.6+L52,"=======","")</f>
        <v/>
      </c>
      <c r="M51" s="24" t="str">
        <f>IF(歩数・距離換算記録!$AL$55&gt;=1140.6+M52,"=======","")</f>
        <v/>
      </c>
      <c r="N51" s="24" t="str">
        <f>IF(歩数・距離換算記録!$AL$55&gt;=1140.6+N52,"=======","")</f>
        <v/>
      </c>
      <c r="O51" s="24" t="str">
        <f>IF(歩数・距離換算記録!$AL$55&gt;=1140.6+O52,"=======","")</f>
        <v/>
      </c>
      <c r="P51" s="24" t="str">
        <f>IF(歩数・距離換算記録!$AL$55&gt;=1140.6+P52,"=======","")</f>
        <v/>
      </c>
      <c r="Q51" s="24" t="str">
        <f>IF(歩数・距離換算記録!$AL$55&gt;=1140.6+Q52,"=======","")</f>
        <v/>
      </c>
      <c r="R51" s="24" t="str">
        <f>IF(歩数・距離換算記録!$AL$55&gt;=1140.6+R52,"=======","")</f>
        <v/>
      </c>
      <c r="S51" s="64" t="str">
        <f>IF(歩数・距離換算記録!$AL$55&gt;=1140.6+S52,"=======","")</f>
        <v/>
      </c>
      <c r="T51" s="58" t="str">
        <f>IF(歩数・距離換算記録!$AL$55&gt;=1140.6+T52,"=======","")</f>
        <v/>
      </c>
    </row>
    <row r="52" spans="2:23" s="62" customFormat="1" ht="17.100000000000001" customHeight="1" x14ac:dyDescent="0.15">
      <c r="B52" s="63" t="s">
        <v>2</v>
      </c>
      <c r="C52" s="117">
        <v>420</v>
      </c>
      <c r="D52" s="103">
        <v>430</v>
      </c>
      <c r="E52" s="103">
        <v>449.15</v>
      </c>
      <c r="F52" s="101">
        <v>465.15</v>
      </c>
      <c r="G52" s="104">
        <v>480</v>
      </c>
      <c r="H52" s="103">
        <v>490.15</v>
      </c>
      <c r="I52" s="104">
        <v>512.95000000000005</v>
      </c>
      <c r="J52" s="104">
        <v>526.65</v>
      </c>
      <c r="K52" s="104">
        <v>540</v>
      </c>
      <c r="L52" s="104">
        <v>552.75</v>
      </c>
      <c r="M52" s="104">
        <v>560</v>
      </c>
      <c r="N52" s="104">
        <v>570</v>
      </c>
      <c r="O52" s="104">
        <v>580</v>
      </c>
      <c r="P52" s="104">
        <v>586.75</v>
      </c>
      <c r="Q52" s="104">
        <v>590</v>
      </c>
      <c r="R52" s="104">
        <v>600</v>
      </c>
      <c r="S52" s="102">
        <v>610</v>
      </c>
      <c r="T52" s="105">
        <v>625.54999999999995</v>
      </c>
    </row>
    <row r="53" spans="2:23" s="62" customFormat="1" ht="17.100000000000001" customHeight="1" thickBot="1" x14ac:dyDescent="0.2">
      <c r="B53" s="65" t="s">
        <v>17</v>
      </c>
      <c r="C53" s="118"/>
      <c r="D53" s="85"/>
      <c r="E53" s="86"/>
      <c r="F53" s="75"/>
      <c r="G53" s="75">
        <v>1600</v>
      </c>
      <c r="H53" s="75"/>
      <c r="I53" s="75"/>
      <c r="J53" s="75"/>
      <c r="K53" s="75"/>
      <c r="L53" s="75"/>
      <c r="M53" s="75"/>
      <c r="N53" s="75"/>
      <c r="O53" s="75">
        <v>1700</v>
      </c>
      <c r="P53" s="75"/>
      <c r="Q53" s="75"/>
      <c r="R53" s="75"/>
      <c r="S53" s="86"/>
      <c r="T53" s="88"/>
    </row>
    <row r="54" spans="2:23" s="62" customFormat="1" ht="17.100000000000001" customHeight="1" x14ac:dyDescent="0.15">
      <c r="B54" s="61" t="s">
        <v>53</v>
      </c>
      <c r="C54" s="119"/>
      <c r="D54" s="79"/>
      <c r="E54" s="93" t="s">
        <v>191</v>
      </c>
      <c r="F54" s="79"/>
      <c r="G54" s="79" t="s">
        <v>192</v>
      </c>
      <c r="H54" s="89"/>
      <c r="I54" s="89" t="s">
        <v>193</v>
      </c>
      <c r="J54" s="89"/>
      <c r="K54" s="89" t="s">
        <v>194</v>
      </c>
      <c r="L54" s="89"/>
      <c r="M54" s="89" t="s">
        <v>195</v>
      </c>
      <c r="N54" s="89" t="s">
        <v>196</v>
      </c>
      <c r="O54" s="89" t="s">
        <v>197</v>
      </c>
      <c r="P54" s="89" t="s">
        <v>198</v>
      </c>
      <c r="Q54" s="89"/>
      <c r="R54" s="89"/>
      <c r="S54" s="79"/>
      <c r="T54" s="90" t="s">
        <v>154</v>
      </c>
    </row>
    <row r="55" spans="2:23" s="62" customFormat="1" ht="17.100000000000001" customHeight="1" x14ac:dyDescent="0.15">
      <c r="B55" s="63" t="s">
        <v>3</v>
      </c>
      <c r="C55" s="114" t="str">
        <f>IF(歩数・距離換算記録!$AL$55&gt;=1140.6+C56,"=======","")</f>
        <v/>
      </c>
      <c r="D55" s="64" t="str">
        <f>IF(歩数・距離換算記録!$AL$55&gt;=1140.6+D56,"=======","")</f>
        <v/>
      </c>
      <c r="E55" s="27" t="str">
        <f>IF(歩数・距離換算記録!$AL$55&gt;=1140.6+E56,"=======","")</f>
        <v/>
      </c>
      <c r="F55" s="26" t="str">
        <f>IF(歩数・距離換算記録!$AL$55&gt;=1140.6+F56,"=======","")</f>
        <v/>
      </c>
      <c r="G55" s="24" t="str">
        <f>IF(歩数・距離換算記録!$AL$55&gt;=1140.6+G56,"=======","")</f>
        <v/>
      </c>
      <c r="H55" s="24" t="str">
        <f>IF(歩数・距離換算記録!$AL$55&gt;=1140.6+H56,"=======","")</f>
        <v/>
      </c>
      <c r="I55" s="55" t="str">
        <f>IF(歩数・距離換算記録!$AL$55&gt;=1140.6+I56,"=======","")</f>
        <v/>
      </c>
      <c r="J55" s="55" t="str">
        <f>IF(歩数・距離換算記録!$AL$55&gt;=1140.6+J56,"=======","")</f>
        <v/>
      </c>
      <c r="K55" s="24" t="str">
        <f>IF(歩数・距離換算記録!$AL$55&gt;=1140.6+K56,"=======","")</f>
        <v/>
      </c>
      <c r="L55" s="24" t="str">
        <f>IF(歩数・距離換算記録!$AL$55&gt;=1140.6+L56,"=======","")</f>
        <v/>
      </c>
      <c r="M55" s="24" t="str">
        <f>IF(歩数・距離換算記録!$AL$55&gt;=1140.6+M56,"=======","")</f>
        <v/>
      </c>
      <c r="N55" s="24" t="str">
        <f>IF(歩数・距離換算記録!$AL$55&gt;=1140.6+N56,"=======","")</f>
        <v/>
      </c>
      <c r="O55" s="24" t="str">
        <f>IF(歩数・距離換算記録!$AL$55&gt;=1140.6+O56,"=======","")</f>
        <v/>
      </c>
      <c r="P55" s="24" t="str">
        <f>IF(歩数・距離換算記録!$AL$55&gt;=1140.6+P56,"=======","")</f>
        <v/>
      </c>
      <c r="Q55" s="24" t="str">
        <f>IF(歩数・距離換算記録!$AL$55&gt;=1140.6+Q56,"=======","")</f>
        <v/>
      </c>
      <c r="R55" s="24" t="str">
        <f>IF(歩数・距離換算記録!$AL$55&gt;=1140.6+R56,"=======","")</f>
        <v/>
      </c>
      <c r="S55" s="64" t="str">
        <f>IF(歩数・距離換算記録!$AL$55&gt;=1140.6+S56,"=======","")</f>
        <v/>
      </c>
      <c r="T55" s="58" t="str">
        <f>IF(歩数・距離換算記録!$AL$55&gt;=1140.6+T56,"=======","")</f>
        <v/>
      </c>
    </row>
    <row r="56" spans="2:23" s="62" customFormat="1" ht="17.100000000000001" customHeight="1" x14ac:dyDescent="0.15">
      <c r="B56" s="63" t="s">
        <v>2</v>
      </c>
      <c r="C56" s="120">
        <v>630</v>
      </c>
      <c r="D56" s="104">
        <v>640</v>
      </c>
      <c r="E56" s="102">
        <v>651.15</v>
      </c>
      <c r="F56" s="103">
        <v>660</v>
      </c>
      <c r="G56" s="101">
        <v>672.55</v>
      </c>
      <c r="H56" s="104">
        <v>690</v>
      </c>
      <c r="I56" s="104">
        <v>701.75</v>
      </c>
      <c r="J56" s="104">
        <v>710</v>
      </c>
      <c r="K56" s="104">
        <v>715.65</v>
      </c>
      <c r="L56" s="104">
        <v>720</v>
      </c>
      <c r="M56" s="104">
        <v>734.35</v>
      </c>
      <c r="N56" s="104">
        <v>744.24</v>
      </c>
      <c r="O56" s="104">
        <v>753.22</v>
      </c>
      <c r="P56" s="104">
        <v>768.62</v>
      </c>
      <c r="Q56" s="104">
        <v>780</v>
      </c>
      <c r="R56" s="104">
        <v>790</v>
      </c>
      <c r="S56" s="102">
        <v>800</v>
      </c>
      <c r="T56" s="106">
        <v>819.22</v>
      </c>
    </row>
    <row r="57" spans="2:23" s="62" customFormat="1" ht="17.100000000000001" customHeight="1" thickBot="1" x14ac:dyDescent="0.2">
      <c r="B57" s="65" t="s">
        <v>17</v>
      </c>
      <c r="C57" s="121"/>
      <c r="D57" s="81"/>
      <c r="E57" s="81"/>
      <c r="F57" s="81"/>
      <c r="G57" s="81"/>
      <c r="H57" s="81">
        <v>1800</v>
      </c>
      <c r="I57" s="81"/>
      <c r="J57" s="81"/>
      <c r="K57" s="81"/>
      <c r="L57" s="81"/>
      <c r="M57" s="81"/>
      <c r="N57" s="81"/>
      <c r="O57" s="81"/>
      <c r="P57" s="81"/>
      <c r="Q57" s="81"/>
      <c r="R57" s="91">
        <v>1900</v>
      </c>
      <c r="S57" s="91"/>
      <c r="T57" s="129">
        <v>1959.8</v>
      </c>
    </row>
    <row r="58" spans="2:23" ht="17.100000000000001" customHeight="1" x14ac:dyDescent="0.15">
      <c r="B58" s="125" t="s">
        <v>54</v>
      </c>
      <c r="C58" s="87"/>
      <c r="D58" s="87"/>
      <c r="E58" s="87"/>
      <c r="F58" s="126"/>
      <c r="G58" s="126"/>
      <c r="H58" s="126"/>
      <c r="I58" s="126"/>
      <c r="J58" s="126"/>
      <c r="K58" s="126"/>
      <c r="M58" s="33"/>
      <c r="S58" s="87"/>
      <c r="T58" s="87"/>
      <c r="U58" s="62"/>
      <c r="V58" s="62"/>
      <c r="W58" s="62"/>
    </row>
    <row r="59" spans="2:23" s="62" customFormat="1" ht="17.100000000000001" customHeight="1" thickBot="1" x14ac:dyDescent="0.2">
      <c r="B59" s="66" t="s">
        <v>322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</row>
    <row r="60" spans="2:23" s="62" customFormat="1" ht="17.100000000000001" customHeight="1" x14ac:dyDescent="0.15">
      <c r="B60" s="61" t="s">
        <v>53</v>
      </c>
      <c r="C60" s="68" t="s">
        <v>199</v>
      </c>
      <c r="D60" s="69" t="s">
        <v>200</v>
      </c>
      <c r="E60" s="69"/>
      <c r="F60" s="69"/>
      <c r="G60" s="69" t="s">
        <v>201</v>
      </c>
      <c r="H60" s="69"/>
      <c r="I60" s="69"/>
      <c r="J60" s="69" t="s">
        <v>202</v>
      </c>
      <c r="K60" s="69"/>
      <c r="L60" s="69"/>
      <c r="M60" s="69" t="s">
        <v>203</v>
      </c>
      <c r="N60" s="69"/>
      <c r="O60" s="69"/>
      <c r="P60" s="69"/>
      <c r="Q60" s="69" t="s">
        <v>204</v>
      </c>
      <c r="R60" s="69"/>
      <c r="S60" s="69"/>
      <c r="T60" s="71" t="s">
        <v>205</v>
      </c>
    </row>
    <row r="61" spans="2:23" s="62" customFormat="1" ht="17.100000000000001" customHeight="1" x14ac:dyDescent="0.15">
      <c r="B61" s="63" t="s">
        <v>3</v>
      </c>
      <c r="C61" s="112" t="str">
        <f>IF(歩数・距離換算記録!$AL$55&gt;=1959.8,"=======","")</f>
        <v/>
      </c>
      <c r="D61" s="24" t="str">
        <f>IF(歩数・距離換算記録!$AL$55&gt;=1959.8+D62,"=======","")</f>
        <v/>
      </c>
      <c r="E61" s="24" t="str">
        <f>IF(歩数・距離換算記録!$AL$55&gt;=1959.8+E62,"=======","")</f>
        <v/>
      </c>
      <c r="F61" s="24" t="str">
        <f>IF(歩数・距離換算記録!$AL$55&gt;=1959.8+F62,"=======","")</f>
        <v/>
      </c>
      <c r="G61" s="24" t="str">
        <f>IF(歩数・距離換算記録!$AL$55&gt;=1959.8+G62,"=======","")</f>
        <v/>
      </c>
      <c r="H61" s="24" t="str">
        <f>IF(歩数・距離換算記録!$AL$55&gt;=1959.8+H62,"=======","")</f>
        <v/>
      </c>
      <c r="I61" s="24" t="str">
        <f>IF(歩数・距離換算記録!$AL$55&gt;=1959.8+I62,"=======","")</f>
        <v/>
      </c>
      <c r="J61" s="24" t="str">
        <f>IF(歩数・距離換算記録!$AL$55&gt;=1959.8+J62,"=======","")</f>
        <v/>
      </c>
      <c r="K61" s="24" t="str">
        <f>IF(歩数・距離換算記録!$AL$55&gt;=1959.8+K62,"=======","")</f>
        <v/>
      </c>
      <c r="L61" s="24" t="str">
        <f>IF(歩数・距離換算記録!$AL$55&gt;=1959.8+L62,"=======","")</f>
        <v/>
      </c>
      <c r="M61" s="24" t="str">
        <f>IF(歩数・距離換算記録!$AL$55&gt;=1959.8+M62,"=======","")</f>
        <v/>
      </c>
      <c r="N61" s="24" t="str">
        <f>IF(歩数・距離換算記録!$AL$55&gt;=1959.8+N62,"=======","")</f>
        <v/>
      </c>
      <c r="O61" s="24" t="str">
        <f>IF(歩数・距離換算記録!$AL$55&gt;=1959.8+O62,"=======","")</f>
        <v/>
      </c>
      <c r="P61" s="24" t="str">
        <f>IF(歩数・距離換算記録!$AL$55&gt;=1959.8+P62,"=======","")</f>
        <v/>
      </c>
      <c r="Q61" s="24" t="str">
        <f>IF(歩数・距離換算記録!$AL$55&gt;=1959.8+Q62,"=======","")</f>
        <v/>
      </c>
      <c r="R61" s="24" t="str">
        <f>IF(歩数・距離換算記録!$AL$55&gt;=1959.8+R62,"=======","")</f>
        <v/>
      </c>
      <c r="S61" s="26" t="str">
        <f>IF(歩数・距離換算記録!$AL$55&gt;=1959.8+S62,"=======","")</f>
        <v/>
      </c>
      <c r="T61" s="25" t="str">
        <f>IF(歩数・距離換算記録!$AL$55&gt;=1959.8+T62,"=======","")</f>
        <v/>
      </c>
    </row>
    <row r="62" spans="2:23" s="62" customFormat="1" ht="17.100000000000001" customHeight="1" x14ac:dyDescent="0.15">
      <c r="B62" s="63" t="s">
        <v>2</v>
      </c>
      <c r="C62" s="112" t="s">
        <v>139</v>
      </c>
      <c r="D62" s="94">
        <v>11</v>
      </c>
      <c r="E62" s="94">
        <v>21.6</v>
      </c>
      <c r="F62" s="94">
        <v>32.200000000000003</v>
      </c>
      <c r="G62" s="94">
        <v>43</v>
      </c>
      <c r="H62" s="94">
        <v>53</v>
      </c>
      <c r="I62" s="94">
        <v>63</v>
      </c>
      <c r="J62" s="94">
        <v>73</v>
      </c>
      <c r="K62" s="94">
        <v>85</v>
      </c>
      <c r="L62" s="94">
        <v>97</v>
      </c>
      <c r="M62" s="94">
        <v>109</v>
      </c>
      <c r="N62" s="94">
        <v>120.25</v>
      </c>
      <c r="O62" s="94">
        <v>131.5</v>
      </c>
      <c r="P62" s="94">
        <v>142.75</v>
      </c>
      <c r="Q62" s="94">
        <v>154</v>
      </c>
      <c r="R62" s="94">
        <v>162.30000000000001</v>
      </c>
      <c r="S62" s="95">
        <v>170.6</v>
      </c>
      <c r="T62" s="96">
        <v>179</v>
      </c>
    </row>
    <row r="63" spans="2:23" s="62" customFormat="1" ht="17.100000000000001" customHeight="1" thickBot="1" x14ac:dyDescent="0.2">
      <c r="B63" s="65" t="s">
        <v>17</v>
      </c>
      <c r="C63" s="122"/>
      <c r="D63" s="74"/>
      <c r="E63" s="74"/>
      <c r="F63" s="74"/>
      <c r="G63" s="75">
        <v>2000</v>
      </c>
      <c r="H63" s="75"/>
      <c r="I63" s="76"/>
      <c r="J63" s="76"/>
      <c r="K63" s="75"/>
      <c r="L63" s="74"/>
      <c r="M63" s="75"/>
      <c r="N63" s="75"/>
      <c r="O63" s="75"/>
      <c r="P63" s="75">
        <v>2100</v>
      </c>
      <c r="Q63" s="75"/>
      <c r="R63" s="75"/>
      <c r="S63" s="75"/>
      <c r="T63" s="77"/>
    </row>
    <row r="64" spans="2:23" s="62" customFormat="1" ht="17.100000000000001" customHeight="1" x14ac:dyDescent="0.15">
      <c r="B64" s="61" t="s">
        <v>53</v>
      </c>
      <c r="C64" s="113"/>
      <c r="D64" s="78"/>
      <c r="E64" s="79" t="s">
        <v>206</v>
      </c>
      <c r="F64" s="69"/>
      <c r="G64" s="79"/>
      <c r="H64" s="79"/>
      <c r="I64" s="79" t="s">
        <v>207</v>
      </c>
      <c r="J64" s="79"/>
      <c r="K64" s="92"/>
      <c r="L64" s="92" t="s">
        <v>208</v>
      </c>
      <c r="M64" s="79"/>
      <c r="N64" s="92" t="s">
        <v>209</v>
      </c>
      <c r="O64" s="79"/>
      <c r="P64" s="79" t="s">
        <v>210</v>
      </c>
      <c r="Q64" s="79"/>
      <c r="R64" s="93"/>
      <c r="S64" s="79" t="s">
        <v>211</v>
      </c>
      <c r="T64" s="90"/>
    </row>
    <row r="65" spans="2:23" s="62" customFormat="1" ht="17.100000000000001" customHeight="1" x14ac:dyDescent="0.15">
      <c r="B65" s="63" t="s">
        <v>3</v>
      </c>
      <c r="C65" s="114" t="str">
        <f>IF(歩数・距離換算記録!$AL$55&gt;=1959.8+C66,"=======","")</f>
        <v/>
      </c>
      <c r="D65" s="64" t="str">
        <f>IF(歩数・距離換算記録!$AL$55&gt;=1959.8+D66,"=======","")</f>
        <v/>
      </c>
      <c r="E65" s="27" t="str">
        <f>IF(歩数・距離換算記録!$AL$55&gt;=1959.8+E66,"=======","")</f>
        <v/>
      </c>
      <c r="F65" s="26" t="str">
        <f>IF(歩数・距離換算記録!$AL$55&gt;=1959.8+F66,"=======","")</f>
        <v/>
      </c>
      <c r="G65" s="24" t="str">
        <f>IF(歩数・距離換算記録!$AL$55&gt;=1959.8+G66,"=======","")</f>
        <v/>
      </c>
      <c r="H65" s="24" t="str">
        <f>IF(歩数・距離換算記録!$AL$55&gt;=1959.8+H66,"=======","")</f>
        <v/>
      </c>
      <c r="I65" s="24" t="str">
        <f>IF(歩数・距離換算記録!$AL$55&gt;=1959.8+I66,"=======","")</f>
        <v/>
      </c>
      <c r="J65" s="55" t="str">
        <f>IF(歩数・距離換算記録!$AL$55&gt;=1959.8+J66,"=======","")</f>
        <v/>
      </c>
      <c r="K65" s="24" t="str">
        <f>IF(歩数・距離換算記録!$AL$55&gt;=1959.8+K66,"=======","")</f>
        <v/>
      </c>
      <c r="L65" s="24" t="str">
        <f>IF(歩数・距離換算記録!$AL$55&gt;=1959.8+L66,"=======","")</f>
        <v/>
      </c>
      <c r="M65" s="24" t="str">
        <f>IF(歩数・距離換算記録!$AL$55&gt;=1959.8+M66,"=======","")</f>
        <v/>
      </c>
      <c r="N65" s="24" t="str">
        <f>IF(歩数・距離換算記録!$AL$55&gt;=1959.8+N66,"=======","")</f>
        <v/>
      </c>
      <c r="O65" s="24" t="str">
        <f>IF(歩数・距離換算記録!$AL$55&gt;=1959.8+O66,"=======","")</f>
        <v/>
      </c>
      <c r="P65" s="24" t="str">
        <f>IF(歩数・距離換算記録!$AL$55&gt;=1959.8+P66,"=======","")</f>
        <v/>
      </c>
      <c r="Q65" s="64" t="str">
        <f>IF(歩数・距離換算記録!$AL$55&gt;=1959.8+Q66,"=======","")</f>
        <v/>
      </c>
      <c r="R65" s="55" t="str">
        <f>IF(歩数・距離換算記録!$AL$55&gt;=1959.8+R66,"=======","")</f>
        <v/>
      </c>
      <c r="S65" s="24" t="str">
        <f>IF(歩数・距離換算記録!$AL$55&gt;=1959.8+S66,"=======","")</f>
        <v/>
      </c>
      <c r="T65" s="58" t="str">
        <f>IF(歩数・距離換算記録!$AL$55&gt;=1959.8+T66,"=======","")</f>
        <v/>
      </c>
    </row>
    <row r="66" spans="2:23" s="62" customFormat="1" ht="17.100000000000001" customHeight="1" x14ac:dyDescent="0.15">
      <c r="B66" s="63" t="s">
        <v>2</v>
      </c>
      <c r="C66" s="115">
        <v>189</v>
      </c>
      <c r="D66" s="94">
        <v>199</v>
      </c>
      <c r="E66" s="97">
        <v>209</v>
      </c>
      <c r="F66" s="95">
        <v>218.5</v>
      </c>
      <c r="G66" s="94">
        <v>228</v>
      </c>
      <c r="H66" s="94">
        <v>237.5</v>
      </c>
      <c r="I66" s="94">
        <v>247</v>
      </c>
      <c r="J66" s="98">
        <v>258.3</v>
      </c>
      <c r="K66" s="94">
        <v>269.60000000000002</v>
      </c>
      <c r="L66" s="94">
        <v>281</v>
      </c>
      <c r="M66" s="94">
        <v>292.5</v>
      </c>
      <c r="N66" s="94">
        <v>304</v>
      </c>
      <c r="O66" s="94">
        <v>314.5</v>
      </c>
      <c r="P66" s="94">
        <v>325</v>
      </c>
      <c r="Q66" s="97">
        <v>333.3</v>
      </c>
      <c r="R66" s="95">
        <v>341.6</v>
      </c>
      <c r="S66" s="94">
        <v>350</v>
      </c>
      <c r="T66" s="99">
        <v>361.3</v>
      </c>
    </row>
    <row r="67" spans="2:23" s="62" customFormat="1" ht="17.100000000000001" customHeight="1" thickBot="1" x14ac:dyDescent="0.2">
      <c r="B67" s="65" t="s">
        <v>17</v>
      </c>
      <c r="C67" s="121"/>
      <c r="D67" s="81"/>
      <c r="E67" s="81"/>
      <c r="F67" s="82"/>
      <c r="G67" s="82"/>
      <c r="H67" s="82"/>
      <c r="I67" s="82">
        <v>2200</v>
      </c>
      <c r="J67" s="82"/>
      <c r="K67" s="82"/>
      <c r="L67" s="82"/>
      <c r="M67" s="82"/>
      <c r="N67" s="82"/>
      <c r="O67" s="82"/>
      <c r="P67" s="82"/>
      <c r="Q67" s="82"/>
      <c r="R67" s="82"/>
      <c r="S67" s="82">
        <v>2300</v>
      </c>
      <c r="T67" s="83"/>
    </row>
    <row r="68" spans="2:23" s="62" customFormat="1" ht="17.100000000000001" customHeight="1" x14ac:dyDescent="0.15">
      <c r="B68" s="61" t="s">
        <v>53</v>
      </c>
      <c r="C68" s="116"/>
      <c r="D68" s="93" t="s">
        <v>212</v>
      </c>
      <c r="E68" s="79"/>
      <c r="F68" s="79"/>
      <c r="G68" s="79" t="s">
        <v>213</v>
      </c>
      <c r="H68" s="79"/>
      <c r="I68" s="79"/>
      <c r="J68" s="79"/>
      <c r="K68" s="79" t="s">
        <v>214</v>
      </c>
      <c r="L68" s="79"/>
      <c r="M68" s="79" t="s">
        <v>215</v>
      </c>
      <c r="N68" s="79"/>
      <c r="O68" s="79" t="s">
        <v>216</v>
      </c>
      <c r="P68" s="79"/>
      <c r="Q68" s="79"/>
      <c r="R68" s="78" t="s">
        <v>217</v>
      </c>
      <c r="S68" s="79"/>
      <c r="T68" s="80" t="s">
        <v>218</v>
      </c>
    </row>
    <row r="69" spans="2:23" s="62" customFormat="1" ht="17.100000000000001" customHeight="1" x14ac:dyDescent="0.15">
      <c r="B69" s="63" t="s">
        <v>3</v>
      </c>
      <c r="C69" s="123" t="str">
        <f>IF(歩数・距離換算記録!$AL$55&gt;=1959.8+C70,"=======","")</f>
        <v/>
      </c>
      <c r="D69" s="64" t="str">
        <f>IF(歩数・距離換算記録!$AL$55&gt;=1959.8+D70,"=======","")</f>
        <v/>
      </c>
      <c r="E69" s="27" t="str">
        <f>IF(歩数・距離換算記録!$AL$55&gt;=1959.8+E70,"=======","")</f>
        <v/>
      </c>
      <c r="F69" s="26" t="str">
        <f>IF(歩数・距離換算記録!$AL$55&gt;=1959.8+F70,"=======","")</f>
        <v/>
      </c>
      <c r="G69" s="24" t="str">
        <f>IF(歩数・距離換算記録!$AL$55&gt;=1959.8+G70,"=======","")</f>
        <v/>
      </c>
      <c r="H69" s="24" t="str">
        <f>IF(歩数・距離換算記録!$AL$55&gt;=1959.8+H70,"=======","")</f>
        <v/>
      </c>
      <c r="I69" s="24" t="str">
        <f>IF(歩数・距離換算記録!$AL$55&gt;=1959.8+I70,"=======","")</f>
        <v/>
      </c>
      <c r="J69" s="55" t="str">
        <f>IF(歩数・距離換算記録!$AL$55&gt;=1959.8+J70,"=======","")</f>
        <v/>
      </c>
      <c r="K69" s="24" t="str">
        <f>IF(歩数・距離換算記録!$AL$55&gt;=1959.8+K70,"=======","")</f>
        <v/>
      </c>
      <c r="L69" s="24" t="str">
        <f>IF(歩数・距離換算記録!$AL$55&gt;=1959.8+L70,"=======","")</f>
        <v/>
      </c>
      <c r="M69" s="24" t="str">
        <f>IF(歩数・距離換算記録!$AL$55&gt;=1959.8+M70,"=======","")</f>
        <v/>
      </c>
      <c r="N69" s="24" t="str">
        <f>IF(歩数・距離換算記録!$AL$55&gt;=1959.8+N70,"=======","")</f>
        <v/>
      </c>
      <c r="O69" s="24" t="str">
        <f>IF(歩数・距離換算記録!$AL$55&gt;=1959.8+O70,"=======","")</f>
        <v/>
      </c>
      <c r="P69" s="24" t="str">
        <f>IF(歩数・距離換算記録!$AL$55&gt;=1959.8+P70,"=======","")</f>
        <v/>
      </c>
      <c r="Q69" s="24" t="str">
        <f>IF(歩数・距離換算記録!$AL$55&gt;=1959.8+Q70,"=======","")</f>
        <v/>
      </c>
      <c r="R69" s="24" t="str">
        <f>IF(歩数・距離換算記録!$AL$55&gt;=1959.8+R70,"=======","")</f>
        <v/>
      </c>
      <c r="S69" s="64" t="str">
        <f>IF(歩数・距離換算記録!$AL$55&gt;=1959.8+S70,"=======","")</f>
        <v/>
      </c>
      <c r="T69" s="58" t="str">
        <f>IF(歩数・距離換算記録!$AL$55&gt;=1959.8+T70,"=======","")</f>
        <v/>
      </c>
    </row>
    <row r="70" spans="2:23" s="62" customFormat="1" ht="17.100000000000001" customHeight="1" x14ac:dyDescent="0.15">
      <c r="B70" s="63" t="s">
        <v>2</v>
      </c>
      <c r="C70" s="117">
        <v>372.6</v>
      </c>
      <c r="D70" s="103">
        <v>384</v>
      </c>
      <c r="E70" s="103">
        <v>394.3</v>
      </c>
      <c r="F70" s="101">
        <v>404.6</v>
      </c>
      <c r="G70" s="104">
        <v>415</v>
      </c>
      <c r="H70" s="103">
        <v>423.75</v>
      </c>
      <c r="I70" s="104">
        <v>432.5</v>
      </c>
      <c r="J70" s="104">
        <v>441.25</v>
      </c>
      <c r="K70" s="104">
        <v>450</v>
      </c>
      <c r="L70" s="104">
        <v>460.5</v>
      </c>
      <c r="M70" s="104">
        <v>471</v>
      </c>
      <c r="N70" s="104">
        <v>479</v>
      </c>
      <c r="O70" s="104">
        <v>487</v>
      </c>
      <c r="P70" s="104">
        <v>496.3</v>
      </c>
      <c r="Q70" s="104">
        <v>506.6</v>
      </c>
      <c r="R70" s="104">
        <v>515</v>
      </c>
      <c r="S70" s="102">
        <v>526</v>
      </c>
      <c r="T70" s="105">
        <v>537</v>
      </c>
    </row>
    <row r="71" spans="2:23" s="62" customFormat="1" ht="17.100000000000001" customHeight="1" thickBot="1" x14ac:dyDescent="0.2">
      <c r="B71" s="65" t="s">
        <v>17</v>
      </c>
      <c r="C71" s="118"/>
      <c r="D71" s="85"/>
      <c r="E71" s="86"/>
      <c r="F71" s="75"/>
      <c r="G71" s="75"/>
      <c r="H71" s="75"/>
      <c r="I71" s="75"/>
      <c r="J71" s="75"/>
      <c r="K71" s="75">
        <v>2400</v>
      </c>
      <c r="L71" s="75"/>
      <c r="M71" s="75"/>
      <c r="N71" s="75"/>
      <c r="O71" s="75"/>
      <c r="P71" s="75"/>
      <c r="Q71" s="75"/>
      <c r="R71" s="75"/>
      <c r="S71" s="86"/>
      <c r="T71" s="88"/>
    </row>
    <row r="72" spans="2:23" s="62" customFormat="1" ht="17.100000000000001" customHeight="1" x14ac:dyDescent="0.15">
      <c r="B72" s="61" t="s">
        <v>53</v>
      </c>
      <c r="C72" s="119"/>
      <c r="D72" s="79"/>
      <c r="E72" s="93" t="s">
        <v>219</v>
      </c>
      <c r="F72" s="79"/>
      <c r="G72" s="79"/>
      <c r="H72" s="89" t="s">
        <v>220</v>
      </c>
      <c r="I72" s="89"/>
      <c r="J72" s="89" t="s">
        <v>221</v>
      </c>
      <c r="K72" s="89"/>
      <c r="L72" s="89" t="s">
        <v>222</v>
      </c>
      <c r="M72" s="89"/>
      <c r="N72" s="89"/>
      <c r="O72" s="89" t="s">
        <v>223</v>
      </c>
      <c r="P72" s="89"/>
      <c r="Q72" s="89"/>
      <c r="R72" s="89" t="s">
        <v>224</v>
      </c>
      <c r="S72" s="79"/>
      <c r="T72" s="90" t="s">
        <v>127</v>
      </c>
    </row>
    <row r="73" spans="2:23" s="62" customFormat="1" ht="17.100000000000001" customHeight="1" x14ac:dyDescent="0.15">
      <c r="B73" s="63" t="s">
        <v>3</v>
      </c>
      <c r="C73" s="114" t="str">
        <f>IF(歩数・距離換算記録!$AL$55&gt;=1959.8+C74,"=======","")</f>
        <v/>
      </c>
      <c r="D73" s="64" t="str">
        <f>IF(歩数・距離換算記録!$AL$55&gt;=1959.8+D74,"=======","")</f>
        <v/>
      </c>
      <c r="E73" s="27" t="str">
        <f>IF(歩数・距離換算記録!$AL$55&gt;=1959.8+E74,"=======","")</f>
        <v/>
      </c>
      <c r="F73" s="26" t="str">
        <f>IF(歩数・距離換算記録!$AL$55&gt;=1959.8+F74,"=======","")</f>
        <v/>
      </c>
      <c r="G73" s="24" t="str">
        <f>IF(歩数・距離換算記録!$AL$55&gt;=1959.8+G74,"=======","")</f>
        <v/>
      </c>
      <c r="H73" s="24" t="str">
        <f>IF(歩数・距離換算記録!$AL$55&gt;=1959.8+H74,"=======","")</f>
        <v/>
      </c>
      <c r="I73" s="55" t="str">
        <f>IF(歩数・距離換算記録!$AL$55&gt;=1959.8+I74,"=======","")</f>
        <v/>
      </c>
      <c r="J73" s="24" t="str">
        <f>IF(歩数・距離換算記録!$AL$55&gt;=1959.8+J74,"=======","")</f>
        <v/>
      </c>
      <c r="K73" s="24" t="str">
        <f>IF(歩数・距離換算記録!$AL$55&gt;=1959.8+K74,"=======","")</f>
        <v/>
      </c>
      <c r="L73" s="24" t="str">
        <f>IF(歩数・距離換算記録!$AL$55&gt;=1959.8+L74,"=======","")</f>
        <v/>
      </c>
      <c r="M73" s="24" t="str">
        <f>IF(歩数・距離換算記録!$AL$55&gt;=1959.8+M74,"=======","")</f>
        <v/>
      </c>
      <c r="N73" s="24" t="str">
        <f>IF(歩数・距離換算記録!$AL$55&gt;=1959.8+N74,"=======","")</f>
        <v/>
      </c>
      <c r="O73" s="24" t="str">
        <f>IF(歩数・距離換算記録!$AL$55&gt;=1959.8+O74,"=======","")</f>
        <v/>
      </c>
      <c r="P73" s="24" t="str">
        <f>IF(歩数・距離換算記録!$AL$55&gt;=1959.8+P74,"=======","")</f>
        <v/>
      </c>
      <c r="Q73" s="24" t="str">
        <f>IF(歩数・距離換算記録!$AL$55&gt;=1959.8+Q74,"=======","")</f>
        <v/>
      </c>
      <c r="R73" s="24" t="str">
        <f>IF(歩数・距離換算記録!$AL$55&gt;=1959.8+R74,"=======","")</f>
        <v/>
      </c>
      <c r="S73" s="64" t="str">
        <f>IF(歩数・距離換算記録!$AL$55&gt;=1959.8+S74,"=======","")</f>
        <v/>
      </c>
      <c r="T73" s="58" t="str">
        <f>IF(歩数・距離換算記録!$AL$55&gt;=1959.8+T74,"=======","")</f>
        <v/>
      </c>
    </row>
    <row r="74" spans="2:23" s="62" customFormat="1" ht="17.100000000000001" customHeight="1" x14ac:dyDescent="0.15">
      <c r="B74" s="63" t="s">
        <v>2</v>
      </c>
      <c r="C74" s="120">
        <v>549.6</v>
      </c>
      <c r="D74" s="104">
        <v>562.20000000000005</v>
      </c>
      <c r="E74" s="102">
        <v>575</v>
      </c>
      <c r="F74" s="103">
        <v>586</v>
      </c>
      <c r="G74" s="101">
        <v>597</v>
      </c>
      <c r="H74" s="104">
        <v>608</v>
      </c>
      <c r="I74" s="104">
        <v>617.5</v>
      </c>
      <c r="J74" s="104">
        <v>627</v>
      </c>
      <c r="K74" s="104">
        <v>635.5</v>
      </c>
      <c r="L74" s="104">
        <v>644</v>
      </c>
      <c r="M74" s="104">
        <v>653</v>
      </c>
      <c r="N74" s="104">
        <v>662</v>
      </c>
      <c r="O74" s="104">
        <v>671</v>
      </c>
      <c r="P74" s="104">
        <v>680.66</v>
      </c>
      <c r="Q74" s="104">
        <v>690.3</v>
      </c>
      <c r="R74" s="104">
        <v>700</v>
      </c>
      <c r="S74" s="102">
        <v>711.5</v>
      </c>
      <c r="T74" s="106">
        <v>713</v>
      </c>
    </row>
    <row r="75" spans="2:23" s="62" customFormat="1" ht="17.100000000000001" customHeight="1" thickBot="1" x14ac:dyDescent="0.2">
      <c r="B75" s="65" t="s">
        <v>17</v>
      </c>
      <c r="C75" s="121">
        <v>2500</v>
      </c>
      <c r="D75" s="81"/>
      <c r="E75" s="81"/>
      <c r="F75" s="81"/>
      <c r="G75" s="81"/>
      <c r="H75" s="81"/>
      <c r="I75" s="81"/>
      <c r="J75" s="81"/>
      <c r="K75" s="81"/>
      <c r="L75" s="81"/>
      <c r="M75" s="81">
        <v>2600</v>
      </c>
      <c r="N75" s="81"/>
      <c r="O75" s="81"/>
      <c r="P75" s="81"/>
      <c r="Q75" s="81"/>
      <c r="R75" s="91"/>
      <c r="S75" s="91"/>
      <c r="T75" s="129">
        <v>2672.8</v>
      </c>
    </row>
    <row r="76" spans="2:23" ht="17.100000000000001" customHeight="1" x14ac:dyDescent="0.15">
      <c r="B76" s="125" t="s">
        <v>54</v>
      </c>
      <c r="C76" s="87"/>
      <c r="D76" s="87"/>
      <c r="E76" s="87"/>
      <c r="F76" s="126"/>
      <c r="G76" s="126"/>
      <c r="H76" s="126"/>
      <c r="I76" s="126"/>
      <c r="J76" s="126"/>
      <c r="K76" s="126"/>
      <c r="M76" s="33"/>
      <c r="S76" s="87"/>
      <c r="T76" s="87"/>
      <c r="U76" s="62"/>
      <c r="V76" s="62"/>
      <c r="W76" s="62"/>
    </row>
    <row r="77" spans="2:23" s="62" customFormat="1" ht="17.100000000000001" customHeight="1" thickBot="1" x14ac:dyDescent="0.2">
      <c r="B77" s="66" t="s">
        <v>225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</row>
    <row r="78" spans="2:23" s="62" customFormat="1" ht="17.100000000000001" customHeight="1" x14ac:dyDescent="0.15">
      <c r="B78" s="61" t="s">
        <v>53</v>
      </c>
      <c r="C78" s="68" t="s">
        <v>226</v>
      </c>
      <c r="D78" s="69"/>
      <c r="E78" s="69" t="s">
        <v>125</v>
      </c>
      <c r="F78" s="69"/>
      <c r="G78" s="69" t="s">
        <v>124</v>
      </c>
      <c r="H78" s="69"/>
      <c r="I78" s="69"/>
      <c r="J78" s="69" t="s">
        <v>227</v>
      </c>
      <c r="K78" s="69"/>
      <c r="L78" s="69" t="s">
        <v>138</v>
      </c>
      <c r="M78" s="69" t="s">
        <v>228</v>
      </c>
      <c r="N78" s="69" t="s">
        <v>229</v>
      </c>
      <c r="O78" s="69" t="s">
        <v>224</v>
      </c>
      <c r="P78" s="69" t="s">
        <v>230</v>
      </c>
      <c r="Q78" s="69"/>
      <c r="R78" s="69" t="s">
        <v>197</v>
      </c>
      <c r="S78" s="69"/>
      <c r="T78" s="71" t="s">
        <v>231</v>
      </c>
    </row>
    <row r="79" spans="2:23" s="62" customFormat="1" ht="17.100000000000001" customHeight="1" x14ac:dyDescent="0.15">
      <c r="B79" s="63" t="s">
        <v>3</v>
      </c>
      <c r="C79" s="112" t="str">
        <f>IF(歩数・距離換算記録!$AL$55&gt;=2672.8,"=======","")</f>
        <v/>
      </c>
      <c r="D79" s="24" t="str">
        <f>IF(歩数・距離換算記録!$AL$55&gt;=2672.8+D80,"=======","")</f>
        <v/>
      </c>
      <c r="E79" s="24" t="str">
        <f>IF(歩数・距離換算記録!$AL$55&gt;=2672.8+E80,"=======","")</f>
        <v/>
      </c>
      <c r="F79" s="24" t="str">
        <f>IF(歩数・距離換算記録!$AL$55&gt;=2672.8+F80,"=======","")</f>
        <v/>
      </c>
      <c r="G79" s="24" t="str">
        <f>IF(歩数・距離換算記録!$AL$55&gt;=2672.8+G80,"=======","")</f>
        <v/>
      </c>
      <c r="H79" s="24" t="str">
        <f>IF(歩数・距離換算記録!$AL$55&gt;=2672.8+H80,"=======","")</f>
        <v/>
      </c>
      <c r="I79" s="24" t="str">
        <f>IF(歩数・距離換算記録!$AL$55&gt;=2672.8+I80,"=======","")</f>
        <v/>
      </c>
      <c r="J79" s="24" t="str">
        <f>IF(歩数・距離換算記録!$AL$55&gt;=2672.8+J80,"=======","")</f>
        <v/>
      </c>
      <c r="K79" s="24" t="str">
        <f>IF(歩数・距離換算記録!$AL$55&gt;=2672.8+K80,"=======","")</f>
        <v/>
      </c>
      <c r="L79" s="24" t="str">
        <f>IF(歩数・距離換算記録!$AL$55&gt;=2672.8+L80,"=======","")</f>
        <v/>
      </c>
      <c r="M79" s="24" t="str">
        <f>IF(歩数・距離換算記録!$AL$55&gt;=2672.8+M80,"=======","")</f>
        <v/>
      </c>
      <c r="N79" s="24" t="str">
        <f>IF(歩数・距離換算記録!$AL$55&gt;=2672.8+N80,"=======","")</f>
        <v/>
      </c>
      <c r="O79" s="24" t="str">
        <f>IF(歩数・距離換算記録!$AL$55&gt;=2672.8+O80,"=======","")</f>
        <v/>
      </c>
      <c r="P79" s="24" t="str">
        <f>IF(歩数・距離換算記録!$AL$55&gt;=2672.8+P80,"=======","")</f>
        <v/>
      </c>
      <c r="Q79" s="24" t="str">
        <f>IF(歩数・距離換算記録!$AL$55&gt;=2672.8+Q80,"=======","")</f>
        <v/>
      </c>
      <c r="R79" s="24" t="str">
        <f>IF(歩数・距離換算記録!$AL$55&gt;=2672.8+R80,"=======","")</f>
        <v/>
      </c>
      <c r="S79" s="26" t="str">
        <f>IF(歩数・距離換算記録!$AL$55&gt;=2672.8+S80,"=======","")</f>
        <v/>
      </c>
      <c r="T79" s="25" t="str">
        <f>IF(歩数・距離換算記録!$AL$55&gt;=2672.8+T80,"=======","")</f>
        <v/>
      </c>
    </row>
    <row r="80" spans="2:23" s="62" customFormat="1" ht="17.100000000000001" customHeight="1" x14ac:dyDescent="0.15">
      <c r="B80" s="63" t="s">
        <v>2</v>
      </c>
      <c r="C80" s="112" t="s">
        <v>15</v>
      </c>
      <c r="D80" s="94">
        <v>6</v>
      </c>
      <c r="E80" s="94">
        <v>11.8</v>
      </c>
      <c r="F80" s="94">
        <v>19</v>
      </c>
      <c r="G80" s="94">
        <v>26.2</v>
      </c>
      <c r="H80" s="94">
        <v>34.700000000000003</v>
      </c>
      <c r="I80" s="94">
        <v>43.2</v>
      </c>
      <c r="J80" s="94">
        <v>51.7</v>
      </c>
      <c r="K80" s="94">
        <v>57</v>
      </c>
      <c r="L80" s="94">
        <v>62.3</v>
      </c>
      <c r="M80" s="94">
        <v>72.099999999999994</v>
      </c>
      <c r="N80" s="94">
        <v>78.599999999999994</v>
      </c>
      <c r="O80" s="94">
        <v>84.5</v>
      </c>
      <c r="P80" s="94">
        <v>92.4</v>
      </c>
      <c r="Q80" s="94">
        <v>99.1</v>
      </c>
      <c r="R80" s="94">
        <v>105.9</v>
      </c>
      <c r="S80" s="95">
        <v>112.2</v>
      </c>
      <c r="T80" s="96">
        <v>118.6</v>
      </c>
    </row>
    <row r="81" spans="2:23" s="62" customFormat="1" ht="17.100000000000001" customHeight="1" thickBot="1" x14ac:dyDescent="0.2">
      <c r="B81" s="65" t="s">
        <v>17</v>
      </c>
      <c r="C81" s="122"/>
      <c r="D81" s="74"/>
      <c r="E81" s="74"/>
      <c r="F81" s="74"/>
      <c r="G81" s="75"/>
      <c r="H81" s="75"/>
      <c r="I81" s="76">
        <v>2700</v>
      </c>
      <c r="J81" s="76"/>
      <c r="K81" s="75"/>
      <c r="L81" s="74"/>
      <c r="M81" s="75"/>
      <c r="N81" s="75"/>
      <c r="O81" s="75"/>
      <c r="P81" s="75"/>
      <c r="Q81" s="75"/>
      <c r="R81" s="75"/>
      <c r="S81" s="75"/>
      <c r="T81" s="77"/>
    </row>
    <row r="82" spans="2:23" s="62" customFormat="1" ht="17.100000000000001" customHeight="1" x14ac:dyDescent="0.15">
      <c r="B82" s="61" t="s">
        <v>53</v>
      </c>
      <c r="C82" s="113"/>
      <c r="D82" s="78"/>
      <c r="E82" s="79"/>
      <c r="F82" s="69" t="s">
        <v>20</v>
      </c>
      <c r="G82" s="79" t="s">
        <v>21</v>
      </c>
      <c r="H82" s="79"/>
      <c r="I82" s="79" t="s">
        <v>22</v>
      </c>
      <c r="J82" s="79"/>
      <c r="K82" s="92" t="s">
        <v>23</v>
      </c>
      <c r="L82" s="92" t="s">
        <v>24</v>
      </c>
      <c r="M82" s="79" t="s">
        <v>25</v>
      </c>
      <c r="N82" s="92"/>
      <c r="O82" s="79" t="s">
        <v>26</v>
      </c>
      <c r="P82" s="79" t="s">
        <v>27</v>
      </c>
      <c r="Q82" s="79" t="s">
        <v>28</v>
      </c>
      <c r="R82" s="93" t="s">
        <v>29</v>
      </c>
      <c r="S82" s="79" t="s">
        <v>30</v>
      </c>
      <c r="T82" s="90" t="s">
        <v>31</v>
      </c>
    </row>
    <row r="83" spans="2:23" s="62" customFormat="1" ht="17.100000000000001" customHeight="1" x14ac:dyDescent="0.15">
      <c r="B83" s="63" t="s">
        <v>3</v>
      </c>
      <c r="C83" s="114" t="str">
        <f>IF(歩数・距離換算記録!$AL$55&gt;=2672.8+C84,"=======","")</f>
        <v/>
      </c>
      <c r="D83" s="64" t="str">
        <f>IF(歩数・距離換算記録!$AL$55&gt;=2672.8+D84,"=======","")</f>
        <v/>
      </c>
      <c r="E83" s="27" t="str">
        <f>IF(歩数・距離換算記録!$AL$55&gt;=2672.8+E84,"=======","")</f>
        <v/>
      </c>
      <c r="F83" s="26" t="str">
        <f>IF(歩数・距離換算記録!$AL$55&gt;=2672.8+F84,"=======","")</f>
        <v/>
      </c>
      <c r="G83" s="24" t="str">
        <f>IF(歩数・距離換算記録!$AL$55&gt;=2672.8+G84,"=======","")</f>
        <v/>
      </c>
      <c r="H83" s="24" t="str">
        <f>IF(歩数・距離換算記録!$AL$55&gt;=2672.8+H84,"=======","")</f>
        <v/>
      </c>
      <c r="I83" s="24" t="str">
        <f>IF(歩数・距離換算記録!$AL$55&gt;=2672.8+I84,"=======","")</f>
        <v/>
      </c>
      <c r="J83" s="55" t="str">
        <f>IF(歩数・距離換算記録!$AL$55&gt;=2672.8+J84,"=======","")</f>
        <v/>
      </c>
      <c r="K83" s="24" t="str">
        <f>IF(歩数・距離換算記録!$AL$55&gt;=2672.8+K84,"=======","")</f>
        <v/>
      </c>
      <c r="L83" s="24" t="str">
        <f>IF(歩数・距離換算記録!$AL$55&gt;=2672.8+L84,"=======","")</f>
        <v/>
      </c>
      <c r="M83" s="24" t="str">
        <f>IF(歩数・距離換算記録!$AL$55&gt;=2672.8+M84,"=======","")</f>
        <v/>
      </c>
      <c r="N83" s="24" t="str">
        <f>IF(歩数・距離換算記録!$AL$55&gt;=2672.8+N84,"=======","")</f>
        <v/>
      </c>
      <c r="O83" s="24" t="str">
        <f>IF(歩数・距離換算記録!$AL$55&gt;=2672.8+O84,"=======","")</f>
        <v/>
      </c>
      <c r="P83" s="24" t="str">
        <f>IF(歩数・距離換算記録!$AL$55&gt;=2672.8+P84,"=======","")</f>
        <v/>
      </c>
      <c r="Q83" s="64" t="str">
        <f>IF(歩数・距離換算記録!$AL$55&gt;=2672.8+Q84,"=======","")</f>
        <v/>
      </c>
      <c r="R83" s="55" t="str">
        <f>IF(歩数・距離換算記録!$AL$55&gt;=2672.8+R84,"=======","")</f>
        <v/>
      </c>
      <c r="S83" s="24" t="str">
        <f>IF(歩数・距離換算記録!$AL$55&gt;=2672.8+S84,"=======","")</f>
        <v/>
      </c>
      <c r="T83" s="58" t="str">
        <f>IF(歩数・距離換算記録!$AL$55&gt;=2672.8+T84,"=======","")</f>
        <v/>
      </c>
    </row>
    <row r="84" spans="2:23" s="62" customFormat="1" ht="17.100000000000001" customHeight="1" x14ac:dyDescent="0.15">
      <c r="B84" s="63" t="s">
        <v>2</v>
      </c>
      <c r="C84" s="115">
        <v>125.5</v>
      </c>
      <c r="D84" s="94">
        <v>132.4</v>
      </c>
      <c r="E84" s="97">
        <v>139.30000000000001</v>
      </c>
      <c r="F84" s="95">
        <v>146.1</v>
      </c>
      <c r="G84" s="94">
        <v>152.6</v>
      </c>
      <c r="H84" s="94">
        <v>158.19999999999999</v>
      </c>
      <c r="I84" s="94">
        <v>163.69999999999999</v>
      </c>
      <c r="J84" s="98">
        <v>171.2</v>
      </c>
      <c r="K84" s="94">
        <v>178.7</v>
      </c>
      <c r="L84" s="94">
        <v>185.4</v>
      </c>
      <c r="M84" s="94">
        <v>194.2</v>
      </c>
      <c r="N84" s="94">
        <v>200.2</v>
      </c>
      <c r="O84" s="94">
        <v>206.2</v>
      </c>
      <c r="P84" s="94">
        <v>212.3</v>
      </c>
      <c r="Q84" s="97">
        <v>218.1</v>
      </c>
      <c r="R84" s="95">
        <v>224.6</v>
      </c>
      <c r="S84" s="94">
        <v>230.5</v>
      </c>
      <c r="T84" s="99">
        <v>241.4</v>
      </c>
    </row>
    <row r="85" spans="2:23" s="62" customFormat="1" ht="17.100000000000001" customHeight="1" thickBot="1" x14ac:dyDescent="0.2">
      <c r="B85" s="65" t="s">
        <v>17</v>
      </c>
      <c r="C85" s="121"/>
      <c r="D85" s="81"/>
      <c r="E85" s="81"/>
      <c r="F85" s="82">
        <v>2800</v>
      </c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3"/>
    </row>
    <row r="86" spans="2:23" s="62" customFormat="1" ht="17.100000000000001" customHeight="1" x14ac:dyDescent="0.15">
      <c r="B86" s="61" t="s">
        <v>53</v>
      </c>
      <c r="C86" s="116"/>
      <c r="D86" s="93" t="s">
        <v>32</v>
      </c>
      <c r="E86" s="79" t="s">
        <v>33</v>
      </c>
      <c r="F86" s="79" t="s">
        <v>34</v>
      </c>
      <c r="G86" s="79" t="s">
        <v>35</v>
      </c>
      <c r="H86" s="79" t="s">
        <v>36</v>
      </c>
      <c r="I86" s="79"/>
      <c r="J86" s="79" t="s">
        <v>37</v>
      </c>
      <c r="K86" s="79" t="s">
        <v>38</v>
      </c>
      <c r="L86" s="79" t="s">
        <v>39</v>
      </c>
      <c r="M86" s="79" t="s">
        <v>40</v>
      </c>
      <c r="N86" s="79"/>
      <c r="O86" s="79" t="s">
        <v>41</v>
      </c>
      <c r="P86" s="79" t="s">
        <v>43</v>
      </c>
      <c r="Q86" s="79" t="s">
        <v>42</v>
      </c>
      <c r="R86" s="78"/>
      <c r="S86" s="79"/>
      <c r="T86" s="80" t="s">
        <v>44</v>
      </c>
    </row>
    <row r="87" spans="2:23" s="62" customFormat="1" ht="17.100000000000001" customHeight="1" x14ac:dyDescent="0.15">
      <c r="B87" s="63" t="s">
        <v>3</v>
      </c>
      <c r="C87" s="123" t="str">
        <f>IF(歩数・距離換算記録!$AL$55&gt;=2672.8+C88,"=======","")</f>
        <v/>
      </c>
      <c r="D87" s="64" t="str">
        <f>IF(歩数・距離換算記録!$AL$55&gt;=2672.8+D88,"=======","")</f>
        <v/>
      </c>
      <c r="E87" s="27" t="str">
        <f>IF(歩数・距離換算記録!$AL$55&gt;=2672.8+E88,"=======","")</f>
        <v/>
      </c>
      <c r="F87" s="26" t="str">
        <f>IF(歩数・距離換算記録!$AL$55&gt;=2672.8+F88,"=======","")</f>
        <v/>
      </c>
      <c r="G87" s="24" t="str">
        <f>IF(歩数・距離換算記録!$AL$55&gt;=2672.8+G88,"=======","")</f>
        <v/>
      </c>
      <c r="H87" s="24" t="str">
        <f>IF(歩数・距離換算記録!$AL$55&gt;=2672.8+H88,"=======","")</f>
        <v/>
      </c>
      <c r="I87" s="24" t="str">
        <f>IF(歩数・距離換算記録!$AL$55&gt;=2672.8+I88,"=======","")</f>
        <v/>
      </c>
      <c r="J87" s="55" t="str">
        <f>IF(歩数・距離換算記録!$AL$55&gt;=2672.8+J88,"=======","")</f>
        <v/>
      </c>
      <c r="K87" s="24" t="str">
        <f>IF(歩数・距離換算記録!$AL$55&gt;=2672.8+K88,"=======","")</f>
        <v/>
      </c>
      <c r="L87" s="24" t="str">
        <f>IF(歩数・距離換算記録!$AL$55&gt;=2672.8+L88,"=======","")</f>
        <v/>
      </c>
      <c r="M87" s="24" t="str">
        <f>IF(歩数・距離換算記録!$AL$55&gt;=2672.8+M88,"=======","")</f>
        <v/>
      </c>
      <c r="N87" s="24" t="str">
        <f>IF(歩数・距離換算記録!$AL$55&gt;=2672.8+N88,"=======","")</f>
        <v/>
      </c>
      <c r="O87" s="24" t="str">
        <f>IF(歩数・距離換算記録!$AL$55&gt;=2672.8+O88,"=======","")</f>
        <v/>
      </c>
      <c r="P87" s="24" t="str">
        <f>IF(歩数・距離換算記録!$AL$55&gt;=2672.8+P88,"=======","")</f>
        <v/>
      </c>
      <c r="Q87" s="24" t="str">
        <f>IF(歩数・距離換算記録!$AL$55&gt;=2672.8+Q88,"=======","")</f>
        <v/>
      </c>
      <c r="R87" s="24" t="str">
        <f>IF(歩数・距離換算記録!$AL$55&gt;=2672.8+R88,"=======","")</f>
        <v/>
      </c>
      <c r="S87" s="64" t="str">
        <f>IF(歩数・距離換算記録!$AL$55&gt;=2672.8+S88,"=======","")</f>
        <v/>
      </c>
      <c r="T87" s="58" t="str">
        <f>IF(歩数・距離換算記録!$AL$55&gt;=2672.8+T88,"=======","")</f>
        <v/>
      </c>
    </row>
    <row r="88" spans="2:23" s="62" customFormat="1" ht="17.100000000000001" customHeight="1" x14ac:dyDescent="0.15">
      <c r="B88" s="63" t="s">
        <v>2</v>
      </c>
      <c r="C88" s="117">
        <v>249.7</v>
      </c>
      <c r="D88" s="103">
        <v>257.89999999999998</v>
      </c>
      <c r="E88" s="103">
        <v>263.8</v>
      </c>
      <c r="F88" s="101">
        <v>273.39999999999998</v>
      </c>
      <c r="G88" s="104">
        <v>280.5</v>
      </c>
      <c r="H88" s="103">
        <v>287</v>
      </c>
      <c r="I88" s="104">
        <v>293.3</v>
      </c>
      <c r="J88" s="104">
        <v>299.60000000000002</v>
      </c>
      <c r="K88" s="104">
        <v>306.39999999999998</v>
      </c>
      <c r="L88" s="104">
        <v>314.3</v>
      </c>
      <c r="M88" s="104">
        <v>320</v>
      </c>
      <c r="N88" s="104">
        <v>327.39999999999998</v>
      </c>
      <c r="O88" s="104">
        <v>334.7</v>
      </c>
      <c r="P88" s="104">
        <v>343.9</v>
      </c>
      <c r="Q88" s="104">
        <v>347.8</v>
      </c>
      <c r="R88" s="104">
        <v>355.5</v>
      </c>
      <c r="S88" s="102">
        <v>363.2</v>
      </c>
      <c r="T88" s="105">
        <v>370.8</v>
      </c>
    </row>
    <row r="89" spans="2:23" s="62" customFormat="1" ht="17.100000000000001" customHeight="1" thickBot="1" x14ac:dyDescent="0.2">
      <c r="B89" s="65" t="s">
        <v>17</v>
      </c>
      <c r="C89" s="118">
        <v>2900</v>
      </c>
      <c r="D89" s="85"/>
      <c r="E89" s="86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>
        <v>3000</v>
      </c>
      <c r="R89" s="75"/>
      <c r="S89" s="86"/>
      <c r="T89" s="88"/>
    </row>
    <row r="90" spans="2:23" s="62" customFormat="1" ht="17.100000000000001" customHeight="1" x14ac:dyDescent="0.15">
      <c r="B90" s="61" t="s">
        <v>53</v>
      </c>
      <c r="C90" s="119" t="s">
        <v>45</v>
      </c>
      <c r="D90" s="79" t="s">
        <v>46</v>
      </c>
      <c r="E90" s="93"/>
      <c r="F90" s="79" t="s">
        <v>47</v>
      </c>
      <c r="G90" s="79"/>
      <c r="H90" s="89"/>
      <c r="I90" s="89" t="s">
        <v>49</v>
      </c>
      <c r="J90" s="89"/>
      <c r="K90" s="89" t="s">
        <v>50</v>
      </c>
      <c r="L90" s="89"/>
      <c r="M90" s="89" t="s">
        <v>51</v>
      </c>
      <c r="N90" s="89"/>
      <c r="O90" s="89"/>
      <c r="P90" s="89" t="s">
        <v>52</v>
      </c>
      <c r="Q90" s="89"/>
      <c r="R90" s="89"/>
      <c r="S90" s="79"/>
      <c r="T90" s="90" t="s">
        <v>48</v>
      </c>
    </row>
    <row r="91" spans="2:23" s="62" customFormat="1" ht="17.100000000000001" customHeight="1" x14ac:dyDescent="0.15">
      <c r="B91" s="63" t="s">
        <v>3</v>
      </c>
      <c r="C91" s="114" t="str">
        <f>IF(歩数・距離換算記録!$AL$55&gt;=2672.8+C92,"=======","")</f>
        <v/>
      </c>
      <c r="D91" s="64" t="str">
        <f>IF(歩数・距離換算記録!$AL$55&gt;=2672.8+D92,"=======","")</f>
        <v/>
      </c>
      <c r="E91" s="27" t="str">
        <f>IF(歩数・距離換算記録!$AL$55&gt;=2672.8+E92,"=======","")</f>
        <v/>
      </c>
      <c r="F91" s="26" t="str">
        <f>IF(歩数・距離換算記録!$AL$55&gt;=2672.8+F92,"=======","")</f>
        <v/>
      </c>
      <c r="G91" s="24" t="str">
        <f>IF(歩数・距離換算記録!$AL$55&gt;=2672.8+G92,"=======","")</f>
        <v/>
      </c>
      <c r="H91" s="24" t="str">
        <f>IF(歩数・距離換算記録!$AL$55&gt;=2672.8+H92,"=======","")</f>
        <v/>
      </c>
      <c r="I91" s="55" t="str">
        <f>IF(歩数・距離換算記録!$AL$55&gt;=2672.8+I92,"=======","")</f>
        <v/>
      </c>
      <c r="J91" s="55" t="str">
        <f>IF(歩数・距離換算記録!$AL$55&gt;=2672.8+J92,"=======","")</f>
        <v/>
      </c>
      <c r="K91" s="24" t="str">
        <f>IF(歩数・距離換算記録!$AL$55&gt;=2672.8+K92,"=======","")</f>
        <v/>
      </c>
      <c r="L91" s="24" t="str">
        <f>IF(歩数・距離換算記録!$AL$55&gt;=2672.8+L92,"=======","")</f>
        <v/>
      </c>
      <c r="M91" s="24" t="str">
        <f>IF(歩数・距離換算記録!$AL$55&gt;=2672.8+M92,"=======","")</f>
        <v/>
      </c>
      <c r="N91" s="24" t="str">
        <f>IF(歩数・距離換算記録!$AL$55&gt;=2672.8+N92,"=======","")</f>
        <v/>
      </c>
      <c r="O91" s="24" t="str">
        <f>IF(歩数・距離換算記録!$AL$55&gt;=2672.8+O92,"=======","")</f>
        <v/>
      </c>
      <c r="P91" s="24" t="str">
        <f>IF(歩数・距離換算記録!$AL$55&gt;=2672.8+P92,"=======","")</f>
        <v/>
      </c>
      <c r="Q91" s="24" t="str">
        <f>IF(歩数・距離換算記録!$AL$55&gt;=2672.8+Q92,"=======","")</f>
        <v/>
      </c>
      <c r="R91" s="24" t="str">
        <f>IF(歩数・距離換算記録!$AL$55&gt;=2672.8+R92,"=======","")</f>
        <v/>
      </c>
      <c r="S91" s="64" t="str">
        <f>IF(歩数・距離換算記録!$AL$55&gt;=2672.8+S92,"=======","")</f>
        <v/>
      </c>
      <c r="T91" s="58" t="str">
        <f>IF(歩数・距離換算記録!$AL$55&gt;=2672.8+T92,"=======","")</f>
        <v/>
      </c>
    </row>
    <row r="92" spans="2:23" s="62" customFormat="1" ht="17.100000000000001" customHeight="1" x14ac:dyDescent="0.15">
      <c r="B92" s="63" t="s">
        <v>2</v>
      </c>
      <c r="C92" s="120">
        <v>376.7</v>
      </c>
      <c r="D92" s="104">
        <v>382.6</v>
      </c>
      <c r="E92" s="102">
        <v>390</v>
      </c>
      <c r="F92" s="103">
        <v>397.4</v>
      </c>
      <c r="G92" s="101">
        <v>402.9</v>
      </c>
      <c r="H92" s="104">
        <v>408.5</v>
      </c>
      <c r="I92" s="104">
        <v>414</v>
      </c>
      <c r="J92" s="104">
        <v>421.9</v>
      </c>
      <c r="K92" s="104">
        <v>429.7</v>
      </c>
      <c r="L92" s="104">
        <v>438.1</v>
      </c>
      <c r="M92" s="104">
        <v>446.4</v>
      </c>
      <c r="N92" s="104">
        <v>453.6</v>
      </c>
      <c r="O92" s="104">
        <v>460.5</v>
      </c>
      <c r="P92" s="104">
        <v>468</v>
      </c>
      <c r="Q92" s="104">
        <v>474.8</v>
      </c>
      <c r="R92" s="104">
        <v>481.8</v>
      </c>
      <c r="S92" s="102">
        <v>488.7</v>
      </c>
      <c r="T92" s="106">
        <v>495.5</v>
      </c>
    </row>
    <row r="93" spans="2:23" s="62" customFormat="1" ht="17.100000000000001" customHeight="1" thickBot="1" x14ac:dyDescent="0.2">
      <c r="B93" s="65" t="s">
        <v>17</v>
      </c>
      <c r="C93" s="121"/>
      <c r="D93" s="81"/>
      <c r="E93" s="81"/>
      <c r="F93" s="81"/>
      <c r="G93" s="81"/>
      <c r="H93" s="81"/>
      <c r="I93" s="81"/>
      <c r="J93" s="81"/>
      <c r="K93" s="81"/>
      <c r="L93" s="81"/>
      <c r="M93" s="81">
        <v>3100</v>
      </c>
      <c r="N93" s="81"/>
      <c r="O93" s="81"/>
      <c r="P93" s="81"/>
      <c r="Q93" s="81"/>
      <c r="R93" s="91"/>
      <c r="S93" s="91"/>
      <c r="T93" s="129">
        <v>3168.3</v>
      </c>
    </row>
    <row r="94" spans="2:23" ht="17.100000000000001" customHeight="1" x14ac:dyDescent="0.15">
      <c r="B94" s="125" t="s">
        <v>54</v>
      </c>
      <c r="C94" s="87"/>
      <c r="D94" s="87"/>
      <c r="E94" s="87"/>
      <c r="F94" s="126"/>
      <c r="G94" s="126"/>
      <c r="H94" s="126"/>
      <c r="I94" s="126"/>
      <c r="J94" s="126"/>
      <c r="K94" s="126"/>
      <c r="M94" s="33"/>
      <c r="S94" s="87"/>
      <c r="T94" s="87"/>
      <c r="U94" s="62"/>
      <c r="V94" s="62"/>
      <c r="W94" s="62"/>
    </row>
    <row r="95" spans="2:23" s="62" customFormat="1" ht="17.100000000000001" customHeight="1" thickBot="1" x14ac:dyDescent="0.2">
      <c r="B95" s="66" t="s">
        <v>271</v>
      </c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</row>
    <row r="96" spans="2:23" s="62" customFormat="1" ht="17.100000000000001" customHeight="1" x14ac:dyDescent="0.15">
      <c r="B96" s="61" t="s">
        <v>53</v>
      </c>
      <c r="C96" s="68" t="s">
        <v>244</v>
      </c>
      <c r="D96" s="69" t="s">
        <v>232</v>
      </c>
      <c r="E96" s="69" t="s">
        <v>233</v>
      </c>
      <c r="F96" s="69" t="s">
        <v>234</v>
      </c>
      <c r="G96" s="69" t="s">
        <v>235</v>
      </c>
      <c r="H96" s="69" t="s">
        <v>236</v>
      </c>
      <c r="I96" s="69" t="s">
        <v>237</v>
      </c>
      <c r="J96" s="69" t="s">
        <v>238</v>
      </c>
      <c r="K96" s="69" t="s">
        <v>239</v>
      </c>
      <c r="L96" s="69" t="s">
        <v>240</v>
      </c>
      <c r="M96" s="69" t="s">
        <v>241</v>
      </c>
      <c r="N96" s="69"/>
      <c r="O96" s="69"/>
      <c r="P96" s="69"/>
      <c r="Q96" s="69" t="s">
        <v>242</v>
      </c>
      <c r="R96" s="69"/>
      <c r="S96" s="69"/>
      <c r="T96" s="71" t="s">
        <v>243</v>
      </c>
    </row>
    <row r="97" spans="2:23" s="62" customFormat="1" ht="17.100000000000001" customHeight="1" x14ac:dyDescent="0.15">
      <c r="B97" s="63" t="s">
        <v>3</v>
      </c>
      <c r="C97" s="112" t="str">
        <f>IF(歩数・距離換算記録!$AL$55&gt;=3168.3,"=======","")</f>
        <v/>
      </c>
      <c r="D97" s="24" t="str">
        <f>IF(歩数・距離換算記録!$AL$55&gt;=3168.3+D98,"=======","")</f>
        <v/>
      </c>
      <c r="E97" s="24" t="str">
        <f>IF(歩数・距離換算記録!$AL$55&gt;=3168.3+E98,"=======","")</f>
        <v/>
      </c>
      <c r="F97" s="24" t="str">
        <f>IF(歩数・距離換算記録!$AL$55&gt;=3168.3+F98,"=======","")</f>
        <v/>
      </c>
      <c r="G97" s="24" t="str">
        <f>IF(歩数・距離換算記録!$AL$55&gt;=3168.3+G98,"=======","")</f>
        <v/>
      </c>
      <c r="H97" s="24" t="str">
        <f>IF(歩数・距離換算記録!$AL$55&gt;=3168.3+H98,"=======","")</f>
        <v/>
      </c>
      <c r="I97" s="24" t="str">
        <f>IF(歩数・距離換算記録!$AL$55&gt;=3168.3+I98,"=======","")</f>
        <v/>
      </c>
      <c r="J97" s="24" t="str">
        <f>IF(歩数・距離換算記録!$AL$55&gt;=3168.3+J98,"=======","")</f>
        <v/>
      </c>
      <c r="K97" s="24" t="str">
        <f>IF(歩数・距離換算記録!$AL$55&gt;=3168.3+K98,"=======","")</f>
        <v/>
      </c>
      <c r="L97" s="24" t="str">
        <f>IF(歩数・距離換算記録!$AL$55&gt;=3168.3+L98,"=======","")</f>
        <v/>
      </c>
      <c r="M97" s="24" t="str">
        <f>IF(歩数・距離換算記録!$AL$55&gt;=3168.3+M98,"=======","")</f>
        <v/>
      </c>
      <c r="N97" s="24" t="str">
        <f>IF(歩数・距離換算記録!$AL$55&gt;=3168.3+N98,"=======","")</f>
        <v/>
      </c>
      <c r="O97" s="24" t="str">
        <f>IF(歩数・距離換算記録!$AL$55&gt;=3168.3+O98,"=======","")</f>
        <v/>
      </c>
      <c r="P97" s="24" t="str">
        <f>IF(歩数・距離換算記録!$AL$55&gt;=3168.3+P98,"=======","")</f>
        <v/>
      </c>
      <c r="Q97" s="24" t="str">
        <f>IF(歩数・距離換算記録!$AL$55&gt;=3168.3+Q98,"=======","")</f>
        <v/>
      </c>
      <c r="R97" s="24" t="str">
        <f>IF(歩数・距離換算記録!$AL$55&gt;=3168.3+R98,"=======","")</f>
        <v/>
      </c>
      <c r="S97" s="26" t="str">
        <f>IF(歩数・距離換算記録!$AL$55&gt;=3168.3+S98,"=======","")</f>
        <v/>
      </c>
      <c r="T97" s="25" t="str">
        <f>IF(歩数・距離換算記録!$AL$55&gt;=3168.3+T98,"=======","")</f>
        <v/>
      </c>
    </row>
    <row r="98" spans="2:23" s="62" customFormat="1" ht="17.100000000000001" customHeight="1" x14ac:dyDescent="0.15">
      <c r="B98" s="63" t="s">
        <v>2</v>
      </c>
      <c r="C98" s="112" t="s">
        <v>139</v>
      </c>
      <c r="D98" s="94">
        <v>1</v>
      </c>
      <c r="E98" s="94">
        <v>4</v>
      </c>
      <c r="F98" s="94">
        <v>11</v>
      </c>
      <c r="G98" s="94">
        <v>13</v>
      </c>
      <c r="H98" s="94">
        <v>18</v>
      </c>
      <c r="I98" s="94">
        <v>19</v>
      </c>
      <c r="J98" s="94">
        <v>23</v>
      </c>
      <c r="K98" s="94">
        <v>26</v>
      </c>
      <c r="L98" s="94">
        <v>31</v>
      </c>
      <c r="M98" s="94">
        <v>43</v>
      </c>
      <c r="N98" s="94">
        <v>54</v>
      </c>
      <c r="O98" s="94">
        <v>65</v>
      </c>
      <c r="P98" s="94">
        <v>76</v>
      </c>
      <c r="Q98" s="94">
        <v>86</v>
      </c>
      <c r="R98" s="94">
        <v>96</v>
      </c>
      <c r="S98" s="95">
        <v>106</v>
      </c>
      <c r="T98" s="96">
        <v>116</v>
      </c>
    </row>
    <row r="99" spans="2:23" s="62" customFormat="1" ht="17.100000000000001" customHeight="1" thickBot="1" x14ac:dyDescent="0.2">
      <c r="B99" s="65" t="s">
        <v>17</v>
      </c>
      <c r="C99" s="122"/>
      <c r="D99" s="74"/>
      <c r="E99" s="74"/>
      <c r="F99" s="74"/>
      <c r="G99" s="75"/>
      <c r="H99" s="75"/>
      <c r="I99" s="76"/>
      <c r="J99" s="76"/>
      <c r="K99" s="75"/>
      <c r="L99" s="74"/>
      <c r="M99" s="75">
        <v>3200</v>
      </c>
      <c r="N99" s="75"/>
      <c r="O99" s="75"/>
      <c r="P99" s="75"/>
      <c r="Q99" s="75"/>
      <c r="R99" s="75"/>
      <c r="S99" s="75"/>
      <c r="T99" s="77"/>
    </row>
    <row r="100" spans="2:23" s="62" customFormat="1" ht="17.100000000000001" customHeight="1" x14ac:dyDescent="0.15">
      <c r="B100" s="61" t="s">
        <v>53</v>
      </c>
      <c r="C100" s="113" t="s">
        <v>245</v>
      </c>
      <c r="D100" s="78" t="s">
        <v>246</v>
      </c>
      <c r="E100" s="79" t="s">
        <v>247</v>
      </c>
      <c r="F100" s="69" t="s">
        <v>248</v>
      </c>
      <c r="G100" s="79" t="s">
        <v>249</v>
      </c>
      <c r="H100" s="79" t="s">
        <v>250</v>
      </c>
      <c r="I100" s="79" t="s">
        <v>251</v>
      </c>
      <c r="J100" s="79" t="s">
        <v>252</v>
      </c>
      <c r="K100" s="136" t="s">
        <v>253</v>
      </c>
      <c r="L100" s="92"/>
      <c r="M100" s="79" t="s">
        <v>254</v>
      </c>
      <c r="N100" s="92"/>
      <c r="O100" s="79"/>
      <c r="P100" s="79"/>
      <c r="Q100" s="79"/>
      <c r="R100" s="93"/>
      <c r="S100" s="79" t="s">
        <v>255</v>
      </c>
      <c r="T100" s="90" t="s">
        <v>256</v>
      </c>
    </row>
    <row r="101" spans="2:23" s="62" customFormat="1" ht="17.100000000000001" customHeight="1" x14ac:dyDescent="0.15">
      <c r="B101" s="63" t="s">
        <v>3</v>
      </c>
      <c r="C101" s="114" t="str">
        <f>IF(歩数・距離換算記録!$AL$55&gt;=3168.3+C102,"=======","")</f>
        <v/>
      </c>
      <c r="D101" s="64" t="str">
        <f>IF(歩数・距離換算記録!$AL$55&gt;=3168.3+D102,"=======","")</f>
        <v/>
      </c>
      <c r="E101" s="27" t="str">
        <f>IF(歩数・距離換算記録!$AL$55&gt;=3168.3+E102,"=======","")</f>
        <v/>
      </c>
      <c r="F101" s="26" t="str">
        <f>IF(歩数・距離換算記録!$AL$55&gt;=3168.3+F102,"=======","")</f>
        <v/>
      </c>
      <c r="G101" s="24" t="str">
        <f>IF(歩数・距離換算記録!$AL$55&gt;=3168.3+G102,"=======","")</f>
        <v/>
      </c>
      <c r="H101" s="24" t="str">
        <f>IF(歩数・距離換算記録!$AL$55&gt;=3168.3+H102,"=======","")</f>
        <v/>
      </c>
      <c r="I101" s="24" t="str">
        <f>IF(歩数・距離換算記録!$AL$55&gt;=3168.3+I102,"=======","")</f>
        <v/>
      </c>
      <c r="J101" s="55" t="str">
        <f>IF(歩数・距離換算記録!$AL$55&gt;=3168.3+J102,"=======","")</f>
        <v/>
      </c>
      <c r="K101" s="24" t="str">
        <f>IF(歩数・距離換算記録!$AL$55&gt;=3168.3+K102,"=======","")</f>
        <v/>
      </c>
      <c r="L101" s="24" t="str">
        <f>IF(歩数・距離換算記録!$AL$55&gt;=3168.3+L102,"=======","")</f>
        <v/>
      </c>
      <c r="M101" s="24" t="str">
        <f>IF(歩数・距離換算記録!$AL$55&gt;=3168.3+M102,"=======","")</f>
        <v/>
      </c>
      <c r="N101" s="24" t="str">
        <f>IF(歩数・距離換算記録!$AL$55&gt;=3168.3+N102,"=======","")</f>
        <v/>
      </c>
      <c r="O101" s="24" t="str">
        <f>IF(歩数・距離換算記録!$AL$55&gt;=3168.3+O102,"=======","")</f>
        <v/>
      </c>
      <c r="P101" s="24" t="str">
        <f>IF(歩数・距離換算記録!$AL$55&gt;=3168.3+P102,"=======","")</f>
        <v/>
      </c>
      <c r="Q101" s="64" t="str">
        <f>IF(歩数・距離換算記録!$AL$55&gt;=3168.3+Q102,"=======","")</f>
        <v/>
      </c>
      <c r="R101" s="55" t="str">
        <f>IF(歩数・距離換算記録!$AL$55&gt;=3168.3+R102,"=======","")</f>
        <v/>
      </c>
      <c r="S101" s="24" t="str">
        <f>IF(歩数・距離換算記録!$AL$55&gt;=3168.3+S102,"=======","")</f>
        <v/>
      </c>
      <c r="T101" s="58" t="str">
        <f>IF(歩数・距離換算記録!$AL$55&gt;=3168.3+T102,"=======","")</f>
        <v/>
      </c>
    </row>
    <row r="102" spans="2:23" s="62" customFormat="1" ht="17.100000000000001" customHeight="1" x14ac:dyDescent="0.15">
      <c r="B102" s="63" t="s">
        <v>2</v>
      </c>
      <c r="C102" s="115">
        <v>119</v>
      </c>
      <c r="D102" s="94">
        <v>120</v>
      </c>
      <c r="E102" s="97">
        <v>122</v>
      </c>
      <c r="F102" s="95">
        <v>126</v>
      </c>
      <c r="G102" s="94">
        <v>140</v>
      </c>
      <c r="H102" s="94">
        <v>145</v>
      </c>
      <c r="I102" s="94">
        <v>159</v>
      </c>
      <c r="J102" s="98">
        <v>169</v>
      </c>
      <c r="K102" s="94">
        <v>183</v>
      </c>
      <c r="L102" s="94">
        <v>194</v>
      </c>
      <c r="M102" s="94">
        <v>206</v>
      </c>
      <c r="N102" s="94">
        <v>218</v>
      </c>
      <c r="O102" s="94">
        <v>231</v>
      </c>
      <c r="P102" s="94">
        <v>243</v>
      </c>
      <c r="Q102" s="97">
        <v>256</v>
      </c>
      <c r="R102" s="95">
        <v>268</v>
      </c>
      <c r="S102" s="94">
        <v>281</v>
      </c>
      <c r="T102" s="99">
        <v>287</v>
      </c>
    </row>
    <row r="103" spans="2:23" s="62" customFormat="1" ht="17.100000000000001" customHeight="1" thickBot="1" x14ac:dyDescent="0.2">
      <c r="B103" s="65" t="s">
        <v>17</v>
      </c>
      <c r="C103" s="121"/>
      <c r="D103" s="81"/>
      <c r="E103" s="81"/>
      <c r="F103" s="82"/>
      <c r="G103" s="82"/>
      <c r="H103" s="82">
        <v>3300</v>
      </c>
      <c r="I103" s="82"/>
      <c r="J103" s="82"/>
      <c r="K103" s="82"/>
      <c r="L103" s="82"/>
      <c r="M103" s="82"/>
      <c r="N103" s="82"/>
      <c r="O103" s="82"/>
      <c r="P103" s="82">
        <v>3400</v>
      </c>
      <c r="Q103" s="82"/>
      <c r="R103" s="82"/>
      <c r="S103" s="82"/>
      <c r="T103" s="83"/>
    </row>
    <row r="104" spans="2:23" s="62" customFormat="1" ht="17.100000000000001" customHeight="1" x14ac:dyDescent="0.15">
      <c r="B104" s="61" t="s">
        <v>53</v>
      </c>
      <c r="C104" s="116" t="s">
        <v>257</v>
      </c>
      <c r="D104" s="93"/>
      <c r="E104" s="79"/>
      <c r="F104" s="79" t="s">
        <v>258</v>
      </c>
      <c r="G104" s="79"/>
      <c r="H104" s="79"/>
      <c r="I104" s="79" t="s">
        <v>259</v>
      </c>
      <c r="J104" s="79" t="s">
        <v>260</v>
      </c>
      <c r="K104" s="79" t="s">
        <v>261</v>
      </c>
      <c r="L104" s="79" t="s">
        <v>262</v>
      </c>
      <c r="M104" s="79" t="s">
        <v>263</v>
      </c>
      <c r="N104" s="79" t="s">
        <v>264</v>
      </c>
      <c r="O104" s="79" t="s">
        <v>265</v>
      </c>
      <c r="P104" s="79" t="s">
        <v>266</v>
      </c>
      <c r="Q104" s="79"/>
      <c r="R104" s="78" t="s">
        <v>267</v>
      </c>
      <c r="S104" s="79"/>
      <c r="T104" s="80"/>
    </row>
    <row r="105" spans="2:23" s="62" customFormat="1" ht="17.100000000000001" customHeight="1" x14ac:dyDescent="0.15">
      <c r="B105" s="63" t="s">
        <v>3</v>
      </c>
      <c r="C105" s="123" t="str">
        <f>IF(歩数・距離換算記録!$AL$55&gt;=3168.3+C106,"=======","")</f>
        <v/>
      </c>
      <c r="D105" s="64" t="str">
        <f>IF(歩数・距離換算記録!$AL$55&gt;=3168.3+D106,"=======","")</f>
        <v/>
      </c>
      <c r="E105" s="27" t="str">
        <f>IF(歩数・距離換算記録!$AL$55&gt;=3168.3+E106,"=======","")</f>
        <v/>
      </c>
      <c r="F105" s="26" t="str">
        <f>IF(歩数・距離換算記録!$AL$55&gt;=3168.3+F106,"=======","")</f>
        <v/>
      </c>
      <c r="G105" s="24" t="str">
        <f>IF(歩数・距離換算記録!$AL$55&gt;=3168.3+G106,"=======","")</f>
        <v/>
      </c>
      <c r="H105" s="24" t="str">
        <f>IF(歩数・距離換算記録!$AL$55&gt;=3168.3+H106,"=======","")</f>
        <v/>
      </c>
      <c r="I105" s="24" t="str">
        <f>IF(歩数・距離換算記録!$AL$55&gt;=3168.3+I106,"=======","")</f>
        <v/>
      </c>
      <c r="J105" s="55" t="str">
        <f>IF(歩数・距離換算記録!$AL$55&gt;=3168.3+J106,"=======","")</f>
        <v/>
      </c>
      <c r="K105" s="24" t="str">
        <f>IF(歩数・距離換算記録!$AL$55&gt;=3168.3+K106,"=======","")</f>
        <v/>
      </c>
      <c r="L105" s="24" t="str">
        <f>IF(歩数・距離換算記録!$AL$55&gt;=3168.3+L106,"=======","")</f>
        <v/>
      </c>
      <c r="M105" s="24" t="str">
        <f>IF(歩数・距離換算記録!$AL$55&gt;=3168.3+M106,"=======","")</f>
        <v/>
      </c>
      <c r="N105" s="24" t="str">
        <f>IF(歩数・距離換算記録!$AL$55&gt;=3168.3+N106,"=======","")</f>
        <v/>
      </c>
      <c r="O105" s="24" t="str">
        <f>IF(歩数・距離換算記録!$AL$55&gt;=3168.3+O106,"=======","")</f>
        <v/>
      </c>
      <c r="P105" s="24" t="str">
        <f>IF(歩数・距離換算記録!$AL$55&gt;=3168.3+P106,"=======","")</f>
        <v/>
      </c>
      <c r="Q105" s="24" t="str">
        <f>IF(歩数・距離換算記録!$AL$55&gt;=3168.3+Q106,"=======","")</f>
        <v/>
      </c>
      <c r="R105" s="24" t="str">
        <f>IF(歩数・距離換算記録!$AL$55&gt;=3168.3+R106,"=======","")</f>
        <v/>
      </c>
      <c r="S105" s="64" t="str">
        <f>IF(歩数・距離換算記録!$AL$55&gt;=3168.3+S106,"=======","")</f>
        <v/>
      </c>
      <c r="T105" s="58" t="str">
        <f>IF(歩数・距離換算記録!$AL$55&gt;=3168.3+T106,"=======","")</f>
        <v/>
      </c>
    </row>
    <row r="106" spans="2:23" s="62" customFormat="1" ht="17.100000000000001" customHeight="1" x14ac:dyDescent="0.15">
      <c r="B106" s="63" t="s">
        <v>2</v>
      </c>
      <c r="C106" s="117">
        <v>292</v>
      </c>
      <c r="D106" s="103">
        <v>303</v>
      </c>
      <c r="E106" s="103">
        <v>314</v>
      </c>
      <c r="F106" s="101">
        <v>325</v>
      </c>
      <c r="G106" s="104">
        <v>337</v>
      </c>
      <c r="H106" s="103">
        <v>350</v>
      </c>
      <c r="I106" s="104">
        <v>363</v>
      </c>
      <c r="J106" s="104">
        <v>375</v>
      </c>
      <c r="K106" s="104">
        <v>376</v>
      </c>
      <c r="L106" s="104">
        <v>386</v>
      </c>
      <c r="M106" s="104">
        <v>394</v>
      </c>
      <c r="N106" s="104">
        <v>405</v>
      </c>
      <c r="O106" s="104">
        <v>413</v>
      </c>
      <c r="P106" s="104">
        <v>425</v>
      </c>
      <c r="Q106" s="104">
        <v>434</v>
      </c>
      <c r="R106" s="104">
        <v>443</v>
      </c>
      <c r="S106" s="102">
        <v>453</v>
      </c>
      <c r="T106" s="105">
        <v>463</v>
      </c>
    </row>
    <row r="107" spans="2:23" s="62" customFormat="1" ht="17.100000000000001" customHeight="1" thickBot="1" x14ac:dyDescent="0.2">
      <c r="B107" s="65" t="s">
        <v>17</v>
      </c>
      <c r="C107" s="118"/>
      <c r="D107" s="85"/>
      <c r="E107" s="86"/>
      <c r="F107" s="75"/>
      <c r="G107" s="75"/>
      <c r="H107" s="75">
        <v>3500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86">
        <v>3600</v>
      </c>
      <c r="T107" s="88"/>
    </row>
    <row r="108" spans="2:23" s="62" customFormat="1" ht="17.100000000000001" customHeight="1" x14ac:dyDescent="0.15">
      <c r="B108" s="61" t="s">
        <v>53</v>
      </c>
      <c r="C108" s="119"/>
      <c r="D108" s="79"/>
      <c r="E108" s="93" t="s">
        <v>268</v>
      </c>
      <c r="F108" s="79"/>
      <c r="G108" s="79"/>
      <c r="H108" s="89"/>
      <c r="I108" s="89"/>
      <c r="J108" s="89"/>
      <c r="K108" s="89"/>
      <c r="L108" s="89"/>
      <c r="M108" s="89" t="s">
        <v>269</v>
      </c>
      <c r="N108" s="89"/>
      <c r="O108" s="89"/>
      <c r="P108" s="89"/>
      <c r="Q108" s="89"/>
      <c r="R108" s="89"/>
      <c r="S108" s="79"/>
      <c r="T108" s="90" t="s">
        <v>270</v>
      </c>
    </row>
    <row r="109" spans="2:23" s="62" customFormat="1" ht="17.100000000000001" customHeight="1" x14ac:dyDescent="0.15">
      <c r="B109" s="63" t="s">
        <v>3</v>
      </c>
      <c r="C109" s="114" t="str">
        <f>IF(歩数・距離換算記録!$AL$55&gt;=3168.3+C110,"=======","")</f>
        <v/>
      </c>
      <c r="D109" s="64" t="str">
        <f>IF(歩数・距離換算記録!$AL$55&gt;=3168.3+D110,"=======","")</f>
        <v/>
      </c>
      <c r="E109" s="27" t="str">
        <f>IF(歩数・距離換算記録!$AL$55&gt;=3168.3+E110,"=======","")</f>
        <v/>
      </c>
      <c r="F109" s="26" t="str">
        <f>IF(歩数・距離換算記録!$AL$55&gt;=3168.3+F110,"=======","")</f>
        <v/>
      </c>
      <c r="G109" s="24" t="str">
        <f>IF(歩数・距離換算記録!$AL$55&gt;=3168.3+G110,"=======","")</f>
        <v/>
      </c>
      <c r="H109" s="24" t="str">
        <f>IF(歩数・距離換算記録!$AL$55&gt;=3168.3+H110,"=======","")</f>
        <v/>
      </c>
      <c r="I109" s="55" t="str">
        <f>IF(歩数・距離換算記録!$AL$55&gt;=3168.3+I110,"=======","")</f>
        <v/>
      </c>
      <c r="J109" s="55" t="str">
        <f>IF(歩数・距離換算記録!$AL$55&gt;=3168.3+J110,"=======","")</f>
        <v/>
      </c>
      <c r="K109" s="24" t="str">
        <f>IF(歩数・距離換算記録!$AL$55&gt;=3168.3+K110,"=======","")</f>
        <v/>
      </c>
      <c r="L109" s="24" t="str">
        <f>IF(歩数・距離換算記録!$AL$55&gt;=3168.3+L110,"=======","")</f>
        <v/>
      </c>
      <c r="M109" s="24" t="str">
        <f>IF(歩数・距離換算記録!$AL$55&gt;=3168.3+M110,"=======","")</f>
        <v/>
      </c>
      <c r="N109" s="24" t="str">
        <f>IF(歩数・距離換算記録!$AL$55&gt;=3168.3+N110,"=======","")</f>
        <v/>
      </c>
      <c r="O109" s="24" t="str">
        <f>IF(歩数・距離換算記録!$AL$55&gt;=3168.3+O110,"=======","")</f>
        <v/>
      </c>
      <c r="P109" s="24" t="str">
        <f>IF(歩数・距離換算記録!$AL$55&gt;=3168.3+P110,"=======","")</f>
        <v/>
      </c>
      <c r="Q109" s="24" t="str">
        <f>IF(歩数・距離換算記録!$AL$55&gt;=3168.3+Q110,"=======","")</f>
        <v/>
      </c>
      <c r="R109" s="24" t="str">
        <f>IF(歩数・距離換算記録!$AL$55&gt;=3168.3+R110,"=======","")</f>
        <v/>
      </c>
      <c r="S109" s="64" t="str">
        <f>IF(歩数・距離換算記録!$AL$55&gt;=3168.3+S110,"=======","")</f>
        <v/>
      </c>
      <c r="T109" s="58" t="str">
        <f>IF(歩数・距離換算記録!$AL$55&gt;=3168.3+T110,"=======","")</f>
        <v/>
      </c>
    </row>
    <row r="110" spans="2:23" s="62" customFormat="1" ht="17.100000000000001" customHeight="1" x14ac:dyDescent="0.15">
      <c r="B110" s="63" t="s">
        <v>2</v>
      </c>
      <c r="C110" s="120">
        <v>473</v>
      </c>
      <c r="D110" s="104">
        <v>483</v>
      </c>
      <c r="E110" s="102">
        <v>493</v>
      </c>
      <c r="F110" s="103">
        <v>505</v>
      </c>
      <c r="G110" s="101">
        <v>517</v>
      </c>
      <c r="H110" s="104">
        <v>528</v>
      </c>
      <c r="I110" s="104">
        <v>540</v>
      </c>
      <c r="J110" s="104">
        <v>552</v>
      </c>
      <c r="K110" s="104">
        <v>564</v>
      </c>
      <c r="L110" s="104">
        <v>575</v>
      </c>
      <c r="M110" s="104">
        <v>587</v>
      </c>
      <c r="N110" s="104">
        <v>598</v>
      </c>
      <c r="O110" s="104">
        <v>608</v>
      </c>
      <c r="P110" s="104">
        <v>619</v>
      </c>
      <c r="Q110" s="104">
        <v>629</v>
      </c>
      <c r="R110" s="104">
        <v>640</v>
      </c>
      <c r="S110" s="102">
        <v>651</v>
      </c>
      <c r="T110" s="106">
        <v>661</v>
      </c>
    </row>
    <row r="111" spans="2:23" s="62" customFormat="1" ht="17.100000000000001" customHeight="1" thickBot="1" x14ac:dyDescent="0.2">
      <c r="B111" s="65" t="s">
        <v>17</v>
      </c>
      <c r="C111" s="121"/>
      <c r="D111" s="81"/>
      <c r="E111" s="81"/>
      <c r="F111" s="81"/>
      <c r="G111" s="81"/>
      <c r="H111" s="81"/>
      <c r="I111" s="81">
        <v>3700</v>
      </c>
      <c r="J111" s="81"/>
      <c r="K111" s="81"/>
      <c r="L111" s="81"/>
      <c r="M111" s="81"/>
      <c r="N111" s="81"/>
      <c r="O111" s="81"/>
      <c r="P111" s="81"/>
      <c r="Q111" s="81"/>
      <c r="R111" s="91">
        <v>3800</v>
      </c>
      <c r="S111" s="91"/>
      <c r="T111" s="129">
        <v>3829.3</v>
      </c>
    </row>
    <row r="112" spans="2:23" ht="17.100000000000001" customHeight="1" x14ac:dyDescent="0.15">
      <c r="B112" s="125" t="s">
        <v>54</v>
      </c>
      <c r="C112" s="87"/>
      <c r="D112" s="87"/>
      <c r="E112" s="87"/>
      <c r="F112" s="126"/>
      <c r="G112" s="126"/>
      <c r="H112" s="126"/>
      <c r="I112" s="126"/>
      <c r="J112" s="126"/>
      <c r="K112" s="126"/>
      <c r="M112" s="33"/>
      <c r="S112" s="87"/>
      <c r="T112" s="87"/>
      <c r="U112" s="62"/>
      <c r="V112" s="62"/>
      <c r="W112" s="62"/>
    </row>
    <row r="113" spans="2:20" s="62" customFormat="1" ht="17.100000000000001" customHeight="1" thickBot="1" x14ac:dyDescent="0.2">
      <c r="B113" s="66" t="s">
        <v>272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</row>
    <row r="114" spans="2:20" s="62" customFormat="1" ht="17.100000000000001" customHeight="1" x14ac:dyDescent="0.15">
      <c r="B114" s="61" t="s">
        <v>53</v>
      </c>
      <c r="C114" s="68" t="s">
        <v>270</v>
      </c>
      <c r="D114" s="69"/>
      <c r="E114" s="69" t="s">
        <v>273</v>
      </c>
      <c r="F114" s="69"/>
      <c r="G114" s="69"/>
      <c r="H114" s="69"/>
      <c r="I114" s="69" t="s">
        <v>274</v>
      </c>
      <c r="J114" s="69" t="s">
        <v>275</v>
      </c>
      <c r="K114" s="69"/>
      <c r="L114" s="69" t="s">
        <v>276</v>
      </c>
      <c r="M114" s="69"/>
      <c r="N114" s="69"/>
      <c r="O114" s="69"/>
      <c r="P114" s="69"/>
      <c r="Q114" s="69"/>
      <c r="R114" s="69" t="s">
        <v>277</v>
      </c>
      <c r="S114" s="69" t="s">
        <v>278</v>
      </c>
      <c r="T114" s="71"/>
    </row>
    <row r="115" spans="2:20" s="62" customFormat="1" ht="17.100000000000001" customHeight="1" x14ac:dyDescent="0.15">
      <c r="B115" s="63" t="s">
        <v>3</v>
      </c>
      <c r="C115" s="112" t="str">
        <f>IF(歩数・距離換算記録!$AL$55&gt;=3829.3,"=======","")</f>
        <v/>
      </c>
      <c r="D115" s="24" t="str">
        <f>IF(歩数・距離換算記録!$AL$55&gt;=3829.3+D116,"=======","")</f>
        <v/>
      </c>
      <c r="E115" s="24" t="str">
        <f>IF(歩数・距離換算記録!$AL$55&gt;=3829.3+E116,"=======","")</f>
        <v/>
      </c>
      <c r="F115" s="24" t="str">
        <f>IF(歩数・距離換算記録!$AL$55&gt;=3829.3+F116,"=======","")</f>
        <v/>
      </c>
      <c r="G115" s="24" t="str">
        <f>IF(歩数・距離換算記録!$AL$55&gt;=3829.3+G116,"=======","")</f>
        <v/>
      </c>
      <c r="H115" s="24" t="str">
        <f>IF(歩数・距離換算記録!$AL$55&gt;=3829.3+H116,"=======","")</f>
        <v/>
      </c>
      <c r="I115" s="24" t="str">
        <f>IF(歩数・距離換算記録!$AL$55&gt;=3829.3+I116,"=======","")</f>
        <v/>
      </c>
      <c r="J115" s="24" t="str">
        <f>IF(歩数・距離換算記録!$AL$55&gt;=3829.3+J116,"=======","")</f>
        <v/>
      </c>
      <c r="K115" s="24" t="str">
        <f>IF(歩数・距離換算記録!$AL$55&gt;=3829.3+K116,"=======","")</f>
        <v/>
      </c>
      <c r="L115" s="24" t="str">
        <f>IF(歩数・距離換算記録!$AL$55&gt;=3829.3+L116,"=======","")</f>
        <v/>
      </c>
      <c r="M115" s="24" t="str">
        <f>IF(歩数・距離換算記録!$AL$55&gt;=3829.3+M116,"=======","")</f>
        <v/>
      </c>
      <c r="N115" s="24" t="str">
        <f>IF(歩数・距離換算記録!$AL$55&gt;=3829.3+N116,"=======","")</f>
        <v/>
      </c>
      <c r="O115" s="24" t="str">
        <f>IF(歩数・距離換算記録!$AL$55&gt;=3829.3+O116,"=======","")</f>
        <v/>
      </c>
      <c r="P115" s="24" t="str">
        <f>IF(歩数・距離換算記録!$AL$55&gt;=3829.3+P116,"=======","")</f>
        <v/>
      </c>
      <c r="Q115" s="24" t="str">
        <f>IF(歩数・距離換算記録!$AL$55&gt;=3829.3+Q116,"=======","")</f>
        <v/>
      </c>
      <c r="R115" s="24" t="str">
        <f>IF(歩数・距離換算記録!$AL$55&gt;=3829.3+R116,"=======","")</f>
        <v/>
      </c>
      <c r="S115" s="26" t="str">
        <f>IF(歩数・距離換算記録!$AL$55&gt;=3829.3+S116,"=======","")</f>
        <v/>
      </c>
      <c r="T115" s="25" t="str">
        <f>IF(歩数・距離換算記録!$AL$55&gt;=3829.3+T116,"=======","")</f>
        <v/>
      </c>
    </row>
    <row r="116" spans="2:20" s="62" customFormat="1" ht="17.100000000000001" customHeight="1" x14ac:dyDescent="0.15">
      <c r="B116" s="63" t="s">
        <v>2</v>
      </c>
      <c r="C116" s="130" t="s">
        <v>139</v>
      </c>
      <c r="D116" s="131">
        <v>15</v>
      </c>
      <c r="E116" s="132">
        <v>30</v>
      </c>
      <c r="F116" s="133">
        <v>40</v>
      </c>
      <c r="G116" s="133">
        <v>50</v>
      </c>
      <c r="H116" s="133">
        <v>65</v>
      </c>
      <c r="I116" s="132">
        <v>80</v>
      </c>
      <c r="J116" s="132">
        <v>84</v>
      </c>
      <c r="K116" s="133">
        <v>92</v>
      </c>
      <c r="L116" s="132">
        <v>100</v>
      </c>
      <c r="M116" s="133">
        <v>115</v>
      </c>
      <c r="N116" s="133">
        <v>130</v>
      </c>
      <c r="O116" s="133">
        <v>145</v>
      </c>
      <c r="P116" s="133">
        <v>160</v>
      </c>
      <c r="Q116" s="133">
        <v>170</v>
      </c>
      <c r="R116" s="132">
        <v>178</v>
      </c>
      <c r="S116" s="134">
        <v>191</v>
      </c>
      <c r="T116" s="135">
        <v>200</v>
      </c>
    </row>
    <row r="117" spans="2:20" s="62" customFormat="1" ht="17.100000000000001" customHeight="1" thickBot="1" x14ac:dyDescent="0.2">
      <c r="B117" s="65" t="s">
        <v>17</v>
      </c>
      <c r="C117" s="122"/>
      <c r="D117" s="74"/>
      <c r="E117" s="74"/>
      <c r="F117" s="74"/>
      <c r="G117" s="75"/>
      <c r="H117" s="75"/>
      <c r="I117" s="76">
        <v>3900</v>
      </c>
      <c r="J117" s="76"/>
      <c r="K117" s="75"/>
      <c r="L117" s="74"/>
      <c r="M117" s="75"/>
      <c r="N117" s="75"/>
      <c r="O117" s="75"/>
      <c r="P117" s="75"/>
      <c r="Q117" s="75"/>
      <c r="R117" s="75">
        <v>4000</v>
      </c>
      <c r="S117" s="75"/>
      <c r="T117" s="77"/>
    </row>
    <row r="118" spans="2:20" s="62" customFormat="1" ht="17.100000000000001" customHeight="1" x14ac:dyDescent="0.15">
      <c r="B118" s="61" t="s">
        <v>53</v>
      </c>
      <c r="C118" s="113"/>
      <c r="D118" s="78" t="s">
        <v>279</v>
      </c>
      <c r="E118" s="79" t="s">
        <v>280</v>
      </c>
      <c r="F118" s="69" t="s">
        <v>281</v>
      </c>
      <c r="G118" s="79" t="s">
        <v>282</v>
      </c>
      <c r="H118" s="79" t="s">
        <v>283</v>
      </c>
      <c r="I118" s="79" t="s">
        <v>284</v>
      </c>
      <c r="J118" s="79" t="s">
        <v>285</v>
      </c>
      <c r="K118" s="136" t="s">
        <v>286</v>
      </c>
      <c r="L118" s="92"/>
      <c r="M118" s="79"/>
      <c r="N118" s="136" t="s">
        <v>287</v>
      </c>
      <c r="O118" s="79" t="s">
        <v>288</v>
      </c>
      <c r="P118" s="79" t="s">
        <v>289</v>
      </c>
      <c r="Q118" s="79" t="s">
        <v>290</v>
      </c>
      <c r="R118" s="93" t="s">
        <v>291</v>
      </c>
      <c r="S118" s="79" t="s">
        <v>292</v>
      </c>
      <c r="T118" s="90"/>
    </row>
    <row r="119" spans="2:20" s="62" customFormat="1" ht="17.100000000000001" customHeight="1" x14ac:dyDescent="0.15">
      <c r="B119" s="63" t="s">
        <v>3</v>
      </c>
      <c r="C119" s="114" t="str">
        <f>IF(歩数・距離換算記録!$AL$55&gt;=3829.3+C120,"=======","")</f>
        <v/>
      </c>
      <c r="D119" s="64" t="str">
        <f>IF(歩数・距離換算記録!$AL$55&gt;=3829.3+D120,"=======","")</f>
        <v/>
      </c>
      <c r="E119" s="27" t="str">
        <f>IF(歩数・距離換算記録!$AL$55&gt;=3829.3+E120,"=======","")</f>
        <v/>
      </c>
      <c r="F119" s="26" t="str">
        <f>IF(歩数・距離換算記録!$AL$55&gt;=3829.3+F120,"=======","")</f>
        <v/>
      </c>
      <c r="G119" s="24" t="str">
        <f>IF(歩数・距離換算記録!$AL$55&gt;=3829.3+G120,"=======","")</f>
        <v/>
      </c>
      <c r="H119" s="24" t="str">
        <f>IF(歩数・距離換算記録!$AL$55&gt;=3829.3+H120,"=======","")</f>
        <v/>
      </c>
      <c r="I119" s="24" t="str">
        <f>IF(歩数・距離換算記録!$AL$55&gt;=3829.3+I120,"=======","")</f>
        <v/>
      </c>
      <c r="J119" s="55" t="str">
        <f>IF(歩数・距離換算記録!$AL$55&gt;=3829.3+J120,"=======","")</f>
        <v/>
      </c>
      <c r="K119" s="24" t="str">
        <f>IF(歩数・距離換算記録!$AL$55&gt;=3829.3+K120,"=======","")</f>
        <v/>
      </c>
      <c r="L119" s="24" t="str">
        <f>IF(歩数・距離換算記録!$AL$55&gt;=3829.3+L120,"=======","")</f>
        <v/>
      </c>
      <c r="M119" s="24" t="str">
        <f>IF(歩数・距離換算記録!$AL$55&gt;=3829.3+M120,"=======","")</f>
        <v/>
      </c>
      <c r="N119" s="24" t="str">
        <f>IF(歩数・距離換算記録!$AL$55&gt;=3829.3+N120,"=======","")</f>
        <v/>
      </c>
      <c r="O119" s="24" t="str">
        <f>IF(歩数・距離換算記録!$AL$55&gt;=3829.3+O120,"=======","")</f>
        <v/>
      </c>
      <c r="P119" s="24" t="str">
        <f>IF(歩数・距離換算記録!$AL$55&gt;=3829.3+P120,"=======","")</f>
        <v/>
      </c>
      <c r="Q119" s="64" t="str">
        <f>IF(歩数・距離換算記録!$AL$55&gt;=3829.3+Q120,"=======","")</f>
        <v/>
      </c>
      <c r="R119" s="55" t="str">
        <f>IF(歩数・距離換算記録!$AL$55&gt;=3829.3+R120,"=======","")</f>
        <v/>
      </c>
      <c r="S119" s="24" t="str">
        <f>IF(歩数・距離換算記録!$AL$55&gt;=3829.3+S120,"=======","")</f>
        <v/>
      </c>
      <c r="T119" s="58" t="str">
        <f>IF(歩数・距離換算記録!$AL$55&gt;=3829.3+T120,"=======","")</f>
        <v/>
      </c>
    </row>
    <row r="120" spans="2:20" s="62" customFormat="1" ht="17.100000000000001" customHeight="1" x14ac:dyDescent="0.15">
      <c r="B120" s="63" t="s">
        <v>2</v>
      </c>
      <c r="C120" s="115">
        <v>215</v>
      </c>
      <c r="D120" s="94">
        <v>226</v>
      </c>
      <c r="E120" s="97">
        <v>227</v>
      </c>
      <c r="F120" s="95">
        <v>231</v>
      </c>
      <c r="G120" s="94">
        <v>234</v>
      </c>
      <c r="H120" s="94">
        <v>236</v>
      </c>
      <c r="I120" s="94">
        <v>237</v>
      </c>
      <c r="J120" s="98">
        <v>250</v>
      </c>
      <c r="K120" s="94">
        <v>252</v>
      </c>
      <c r="L120" s="94">
        <v>260</v>
      </c>
      <c r="M120" s="94">
        <v>275</v>
      </c>
      <c r="N120" s="94">
        <v>290</v>
      </c>
      <c r="O120" s="94">
        <v>294</v>
      </c>
      <c r="P120" s="94">
        <v>298</v>
      </c>
      <c r="Q120" s="97">
        <v>302</v>
      </c>
      <c r="R120" s="95">
        <v>306</v>
      </c>
      <c r="S120" s="94">
        <v>314</v>
      </c>
      <c r="T120" s="99">
        <v>324</v>
      </c>
    </row>
    <row r="121" spans="2:20" s="62" customFormat="1" ht="17.100000000000001" customHeight="1" thickBot="1" x14ac:dyDescent="0.2">
      <c r="B121" s="65" t="s">
        <v>17</v>
      </c>
      <c r="C121" s="121"/>
      <c r="D121" s="81"/>
      <c r="E121" s="81"/>
      <c r="F121" s="82"/>
      <c r="G121" s="82"/>
      <c r="H121" s="82"/>
      <c r="I121" s="82"/>
      <c r="J121" s="82"/>
      <c r="K121" s="82"/>
      <c r="L121" s="82"/>
      <c r="M121" s="82">
        <v>4100</v>
      </c>
      <c r="N121" s="82"/>
      <c r="O121" s="82"/>
      <c r="P121" s="82"/>
      <c r="Q121" s="82"/>
      <c r="R121" s="82"/>
      <c r="S121" s="82"/>
      <c r="T121" s="83"/>
    </row>
    <row r="122" spans="2:20" s="62" customFormat="1" ht="17.100000000000001" customHeight="1" x14ac:dyDescent="0.15">
      <c r="B122" s="61" t="s">
        <v>53</v>
      </c>
      <c r="C122" s="116"/>
      <c r="D122" s="93" t="s">
        <v>293</v>
      </c>
      <c r="E122" s="79" t="s">
        <v>294</v>
      </c>
      <c r="F122" s="79" t="s">
        <v>295</v>
      </c>
      <c r="G122" s="79" t="s">
        <v>296</v>
      </c>
      <c r="H122" s="79" t="s">
        <v>297</v>
      </c>
      <c r="I122" s="79"/>
      <c r="J122" s="79"/>
      <c r="K122" s="79" t="s">
        <v>298</v>
      </c>
      <c r="L122" s="79"/>
      <c r="M122" s="79"/>
      <c r="N122" s="79" t="s">
        <v>299</v>
      </c>
      <c r="O122" s="79" t="s">
        <v>300</v>
      </c>
      <c r="P122" s="79" t="s">
        <v>301</v>
      </c>
      <c r="Q122" s="79" t="s">
        <v>302</v>
      </c>
      <c r="R122" s="78" t="s">
        <v>303</v>
      </c>
      <c r="S122" s="79" t="s">
        <v>304</v>
      </c>
      <c r="T122" s="80" t="s">
        <v>305</v>
      </c>
    </row>
    <row r="123" spans="2:20" s="62" customFormat="1" ht="17.100000000000001" customHeight="1" x14ac:dyDescent="0.15">
      <c r="B123" s="63" t="s">
        <v>3</v>
      </c>
      <c r="C123" s="123" t="str">
        <f>IF(歩数・距離換算記録!$AL$55&gt;=3829.3+C124,"=======","")</f>
        <v/>
      </c>
      <c r="D123" s="64" t="str">
        <f>IF(歩数・距離換算記録!$AL$55&gt;=3829.3+D124,"=======","")</f>
        <v/>
      </c>
      <c r="E123" s="27" t="str">
        <f>IF(歩数・距離換算記録!$AL$55&gt;=3829.3+E124,"=======","")</f>
        <v/>
      </c>
      <c r="F123" s="26" t="str">
        <f>IF(歩数・距離換算記録!$AL$55&gt;=3829.3+F124,"=======","")</f>
        <v/>
      </c>
      <c r="G123" s="24" t="str">
        <f>IF(歩数・距離換算記録!$AL$55&gt;=3829.3+G124,"=======","")</f>
        <v/>
      </c>
      <c r="H123" s="24" t="str">
        <f>IF(歩数・距離換算記録!$AL$55&gt;=3829.3+H124,"=======","")</f>
        <v/>
      </c>
      <c r="I123" s="24" t="str">
        <f>IF(歩数・距離換算記録!$AL$55&gt;=3829.3+I124,"=======","")</f>
        <v/>
      </c>
      <c r="J123" s="55" t="str">
        <f>IF(歩数・距離換算記録!$AL$55&gt;=3829.3+J124,"=======","")</f>
        <v/>
      </c>
      <c r="K123" s="24" t="str">
        <f>IF(歩数・距離換算記録!$AL$55&gt;=3829.3+K124,"=======","")</f>
        <v/>
      </c>
      <c r="L123" s="24" t="str">
        <f>IF(歩数・距離換算記録!$AL$55&gt;=3829.3+L124,"=======","")</f>
        <v/>
      </c>
      <c r="M123" s="24" t="str">
        <f>IF(歩数・距離換算記録!$AL$55&gt;=3829.3+M124,"=======","")</f>
        <v/>
      </c>
      <c r="N123" s="24" t="str">
        <f>IF(歩数・距離換算記録!$AL$55&gt;=3829.3+N124,"=======","")</f>
        <v/>
      </c>
      <c r="O123" s="24" t="str">
        <f>IF(歩数・距離換算記録!$AL$55&gt;=3829.3+O124,"=======","")</f>
        <v/>
      </c>
      <c r="P123" s="24" t="str">
        <f>IF(歩数・距離換算記録!$AL$55&gt;=3829.3+P124,"=======","")</f>
        <v/>
      </c>
      <c r="Q123" s="24" t="str">
        <f>IF(歩数・距離換算記録!$AL$55&gt;=3829.3+Q124,"=======","")</f>
        <v/>
      </c>
      <c r="R123" s="24" t="str">
        <f>IF(歩数・距離換算記録!$AL$55&gt;=3829.3+R124,"=======","")</f>
        <v/>
      </c>
      <c r="S123" s="64" t="str">
        <f>IF(歩数・距離換算記録!$AL$55&gt;=3829.3+S124,"=======","")</f>
        <v/>
      </c>
      <c r="T123" s="58" t="str">
        <f>IF(歩数・距離換算記録!$AL$55&gt;=3829.3+T124,"=======","")</f>
        <v/>
      </c>
    </row>
    <row r="124" spans="2:20" s="62" customFormat="1" ht="17.100000000000001" customHeight="1" x14ac:dyDescent="0.15">
      <c r="B124" s="63" t="s">
        <v>2</v>
      </c>
      <c r="C124" s="117">
        <v>334</v>
      </c>
      <c r="D124" s="103">
        <v>344</v>
      </c>
      <c r="E124" s="103">
        <v>354</v>
      </c>
      <c r="F124" s="101">
        <v>356</v>
      </c>
      <c r="G124" s="104">
        <v>358</v>
      </c>
      <c r="H124" s="103">
        <v>361</v>
      </c>
      <c r="I124" s="104">
        <v>375</v>
      </c>
      <c r="J124" s="104">
        <v>390</v>
      </c>
      <c r="K124" s="104">
        <v>407</v>
      </c>
      <c r="L124" s="104">
        <v>415</v>
      </c>
      <c r="M124" s="104">
        <v>423</v>
      </c>
      <c r="N124" s="104">
        <v>430</v>
      </c>
      <c r="O124" s="104">
        <v>443</v>
      </c>
      <c r="P124" s="104">
        <v>453</v>
      </c>
      <c r="Q124" s="104">
        <v>453</v>
      </c>
      <c r="R124" s="104">
        <v>458</v>
      </c>
      <c r="S124" s="102">
        <v>471</v>
      </c>
      <c r="T124" s="105">
        <v>476</v>
      </c>
    </row>
    <row r="125" spans="2:20" s="62" customFormat="1" ht="17.100000000000001" customHeight="1" thickBot="1" x14ac:dyDescent="0.2">
      <c r="B125" s="65" t="s">
        <v>17</v>
      </c>
      <c r="C125" s="118"/>
      <c r="D125" s="85"/>
      <c r="E125" s="86"/>
      <c r="F125" s="75"/>
      <c r="G125" s="75"/>
      <c r="H125" s="75"/>
      <c r="I125" s="75">
        <v>4200</v>
      </c>
      <c r="J125" s="75"/>
      <c r="K125" s="75"/>
      <c r="L125" s="75"/>
      <c r="M125" s="75"/>
      <c r="N125" s="75"/>
      <c r="O125" s="75"/>
      <c r="P125" s="75"/>
      <c r="Q125" s="75"/>
      <c r="R125" s="75"/>
      <c r="S125" s="86">
        <v>4300</v>
      </c>
      <c r="T125" s="88"/>
    </row>
    <row r="126" spans="2:20" s="62" customFormat="1" ht="17.100000000000001" customHeight="1" x14ac:dyDescent="0.15">
      <c r="B126" s="61" t="s">
        <v>53</v>
      </c>
      <c r="C126" s="119" t="s">
        <v>306</v>
      </c>
      <c r="D126" s="79" t="s">
        <v>307</v>
      </c>
      <c r="E126" s="93" t="s">
        <v>308</v>
      </c>
      <c r="F126" s="79" t="s">
        <v>309</v>
      </c>
      <c r="G126" s="79" t="s">
        <v>310</v>
      </c>
      <c r="H126" s="89" t="s">
        <v>311</v>
      </c>
      <c r="I126" s="89" t="s">
        <v>312</v>
      </c>
      <c r="J126" s="89" t="s">
        <v>313</v>
      </c>
      <c r="K126" s="89" t="s">
        <v>314</v>
      </c>
      <c r="L126" s="89" t="s">
        <v>315</v>
      </c>
      <c r="M126" s="89" t="s">
        <v>316</v>
      </c>
      <c r="N126" s="89"/>
      <c r="O126" s="89" t="s">
        <v>317</v>
      </c>
      <c r="P126" s="89" t="s">
        <v>318</v>
      </c>
      <c r="Q126" s="89" t="s">
        <v>319</v>
      </c>
      <c r="R126" s="89" t="s">
        <v>320</v>
      </c>
      <c r="S126" s="79"/>
      <c r="T126" s="90" t="s">
        <v>321</v>
      </c>
    </row>
    <row r="127" spans="2:20" s="62" customFormat="1" ht="17.100000000000001" customHeight="1" x14ac:dyDescent="0.15">
      <c r="B127" s="63" t="s">
        <v>3</v>
      </c>
      <c r="C127" s="114" t="str">
        <f>IF(歩数・距離換算記録!$AL$55&gt;=3829.3+C128,"=======","")</f>
        <v/>
      </c>
      <c r="D127" s="64" t="str">
        <f>IF(歩数・距離換算記録!$AL$55&gt;=3829.3+D128,"=======","")</f>
        <v/>
      </c>
      <c r="E127" s="27" t="str">
        <f>IF(歩数・距離換算記録!$AL$55&gt;=3829.3+E128,"=======","")</f>
        <v/>
      </c>
      <c r="F127" s="26" t="str">
        <f>IF(歩数・距離換算記録!$AL$55&gt;=3829.3+F128,"=======","")</f>
        <v/>
      </c>
      <c r="G127" s="24" t="str">
        <f>IF(歩数・距離換算記録!$AL$55&gt;=3829.3+G128,"=======","")</f>
        <v/>
      </c>
      <c r="H127" s="24" t="str">
        <f>IF(歩数・距離換算記録!$AL$55&gt;=3829.3+H128,"=======","")</f>
        <v/>
      </c>
      <c r="I127" s="55" t="str">
        <f>IF(歩数・距離換算記録!$AL$55&gt;=3829.3+I128,"=======","")</f>
        <v/>
      </c>
      <c r="J127" s="55" t="str">
        <f>IF(歩数・距離換算記録!$AL$55&gt;=3829.3+J128,"=======","")</f>
        <v/>
      </c>
      <c r="K127" s="24" t="str">
        <f>IF(歩数・距離換算記録!$AL$55&gt;=3829.3+K128,"=======","")</f>
        <v/>
      </c>
      <c r="L127" s="24" t="str">
        <f>IF(歩数・距離換算記録!$AL$55&gt;=3829.3+L128,"=======","")</f>
        <v/>
      </c>
      <c r="M127" s="24" t="str">
        <f>IF(歩数・距離換算記録!$AL$55&gt;=3829.3+M128,"=======","")</f>
        <v/>
      </c>
      <c r="N127" s="24" t="str">
        <f>IF(歩数・距離換算記録!$AL$55&gt;=3829.3+N128,"=======","")</f>
        <v/>
      </c>
      <c r="O127" s="24" t="str">
        <f>IF(歩数・距離換算記録!$AL$55&gt;=3829.3+O128,"=======","")</f>
        <v/>
      </c>
      <c r="P127" s="24" t="str">
        <f>IF(歩数・距離換算記録!$AL$55&gt;=3829.3+P128,"=======","")</f>
        <v/>
      </c>
      <c r="Q127" s="24" t="str">
        <f>IF(歩数・距離換算記録!$AL$55&gt;=3829.3+Q128,"=======","")</f>
        <v/>
      </c>
      <c r="R127" s="24" t="str">
        <f>IF(歩数・距離換算記録!$AL$55&gt;=3829.3+R128,"=======","")</f>
        <v/>
      </c>
      <c r="S127" s="64" t="str">
        <f>IF(歩数・距離換算記録!$AL$55&gt;=3829.3+S128,"=======","")</f>
        <v/>
      </c>
      <c r="T127" s="58" t="str">
        <f>IF(歩数・距離換算記録!$AL$55&gt;=3829.3+T128,"=======","")</f>
        <v/>
      </c>
    </row>
    <row r="128" spans="2:20" s="62" customFormat="1" ht="17.100000000000001" customHeight="1" x14ac:dyDescent="0.15">
      <c r="B128" s="63" t="s">
        <v>2</v>
      </c>
      <c r="C128" s="120">
        <v>476.5</v>
      </c>
      <c r="D128" s="104">
        <v>478.5</v>
      </c>
      <c r="E128" s="102">
        <v>480.5</v>
      </c>
      <c r="F128" s="103">
        <v>485.5</v>
      </c>
      <c r="G128" s="101">
        <v>490.5</v>
      </c>
      <c r="H128" s="104">
        <v>498.5</v>
      </c>
      <c r="I128" s="104">
        <v>506.5</v>
      </c>
      <c r="J128" s="104">
        <v>513.5</v>
      </c>
      <c r="K128" s="104">
        <v>527.5</v>
      </c>
      <c r="L128" s="104">
        <v>535.5</v>
      </c>
      <c r="M128" s="104">
        <v>550.5</v>
      </c>
      <c r="N128" s="104">
        <v>560</v>
      </c>
      <c r="O128" s="104">
        <v>567.5</v>
      </c>
      <c r="P128" s="104">
        <v>575.5</v>
      </c>
      <c r="Q128" s="104">
        <v>582.5</v>
      </c>
      <c r="R128" s="104">
        <v>589.5</v>
      </c>
      <c r="S128" s="102">
        <v>598</v>
      </c>
      <c r="T128" s="106">
        <v>607.5</v>
      </c>
    </row>
    <row r="129" spans="2:23" s="62" customFormat="1" ht="17.100000000000001" customHeight="1" thickBot="1" x14ac:dyDescent="0.2">
      <c r="B129" s="65" t="s">
        <v>17</v>
      </c>
      <c r="C129" s="12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>
        <v>4400</v>
      </c>
      <c r="Q129" s="81"/>
      <c r="R129" s="91"/>
      <c r="S129" s="91"/>
      <c r="T129" s="129">
        <v>4436.8</v>
      </c>
    </row>
    <row r="130" spans="2:23" ht="17.100000000000001" customHeight="1" x14ac:dyDescent="0.15">
      <c r="B130" s="125" t="s">
        <v>54</v>
      </c>
      <c r="C130" s="87"/>
      <c r="D130" s="87"/>
      <c r="E130" s="87"/>
      <c r="F130" s="126"/>
      <c r="G130" s="126"/>
      <c r="H130" s="126"/>
      <c r="I130" s="126"/>
      <c r="J130" s="126"/>
      <c r="K130" s="126"/>
      <c r="M130" s="33"/>
      <c r="S130" s="87"/>
      <c r="T130" s="87"/>
      <c r="U130" s="62"/>
      <c r="V130" s="62"/>
      <c r="W130" s="62"/>
    </row>
  </sheetData>
  <sheetProtection selectLockedCells="1"/>
  <phoneticPr fontId="19"/>
  <conditionalFormatting sqref="C7">
    <cfRule type="cellIs" dxfId="181" priority="729" stopIfTrue="1" operator="greaterThan">
      <formula>""""""</formula>
    </cfRule>
  </conditionalFormatting>
  <conditionalFormatting sqref="Q7:T7 E7:O7">
    <cfRule type="cellIs" dxfId="180" priority="728" stopIfTrue="1" operator="greaterThan">
      <formula>""""""</formula>
    </cfRule>
  </conditionalFormatting>
  <conditionalFormatting sqref="D11:E11 G11:I11 K11:R11">
    <cfRule type="cellIs" dxfId="179" priority="727" stopIfTrue="1" operator="greaterThan">
      <formula>""""""</formula>
    </cfRule>
  </conditionalFormatting>
  <conditionalFormatting sqref="Q11:T11">
    <cfRule type="cellIs" dxfId="178" priority="726" stopIfTrue="1" operator="greaterThan">
      <formula>""""""</formula>
    </cfRule>
  </conditionalFormatting>
  <conditionalFormatting sqref="O11">
    <cfRule type="cellIs" dxfId="177" priority="725" stopIfTrue="1" operator="greaterThan">
      <formula>""""""</formula>
    </cfRule>
  </conditionalFormatting>
  <conditionalFormatting sqref="J11">
    <cfRule type="cellIs" dxfId="176" priority="724" stopIfTrue="1" operator="greaterThan">
      <formula>""""""</formula>
    </cfRule>
  </conditionalFormatting>
  <conditionalFormatting sqref="C11">
    <cfRule type="cellIs" dxfId="175" priority="723" stopIfTrue="1" operator="greaterThan">
      <formula>""""""</formula>
    </cfRule>
  </conditionalFormatting>
  <conditionalFormatting sqref="F11">
    <cfRule type="cellIs" dxfId="174" priority="722" stopIfTrue="1" operator="greaterThan">
      <formula>""""""</formula>
    </cfRule>
  </conditionalFormatting>
  <conditionalFormatting sqref="P7">
    <cfRule type="cellIs" dxfId="173" priority="721" stopIfTrue="1" operator="greaterThan">
      <formula>""""""</formula>
    </cfRule>
  </conditionalFormatting>
  <conditionalFormatting sqref="D7">
    <cfRule type="cellIs" dxfId="172" priority="720" stopIfTrue="1" operator="greaterThan">
      <formula>""""""</formula>
    </cfRule>
  </conditionalFormatting>
  <conditionalFormatting sqref="E7">
    <cfRule type="cellIs" dxfId="171" priority="719" stopIfTrue="1" operator="greaterThan">
      <formula>""""""</formula>
    </cfRule>
  </conditionalFormatting>
  <conditionalFormatting sqref="D19:E19 Q19:R19 K19:N19 G19:H19">
    <cfRule type="cellIs" dxfId="170" priority="711" stopIfTrue="1" operator="greaterThan">
      <formula>""""""</formula>
    </cfRule>
  </conditionalFormatting>
  <conditionalFormatting sqref="S19:T19">
    <cfRule type="cellIs" dxfId="169" priority="710" stopIfTrue="1" operator="greaterThan">
      <formula>""""""</formula>
    </cfRule>
  </conditionalFormatting>
  <conditionalFormatting sqref="O19">
    <cfRule type="cellIs" dxfId="168" priority="709" stopIfTrue="1" operator="greaterThan">
      <formula>""""""</formula>
    </cfRule>
  </conditionalFormatting>
  <conditionalFormatting sqref="J19">
    <cfRule type="cellIs" dxfId="167" priority="708" stopIfTrue="1" operator="greaterThan">
      <formula>""""""</formula>
    </cfRule>
  </conditionalFormatting>
  <conditionalFormatting sqref="C19">
    <cfRule type="cellIs" dxfId="166" priority="707" stopIfTrue="1" operator="greaterThan">
      <formula>""""""</formula>
    </cfRule>
  </conditionalFormatting>
  <conditionalFormatting sqref="F19">
    <cfRule type="cellIs" dxfId="165" priority="706" stopIfTrue="1" operator="greaterThan">
      <formula>""""""</formula>
    </cfRule>
  </conditionalFormatting>
  <conditionalFormatting sqref="G15:I15 K15:R15 C15:E15">
    <cfRule type="cellIs" dxfId="164" priority="717" stopIfTrue="1" operator="greaterThan">
      <formula>""""""</formula>
    </cfRule>
  </conditionalFormatting>
  <conditionalFormatting sqref="S15:T15">
    <cfRule type="cellIs" dxfId="163" priority="716" stopIfTrue="1" operator="greaterThan">
      <formula>""""""</formula>
    </cfRule>
  </conditionalFormatting>
  <conditionalFormatting sqref="O15">
    <cfRule type="cellIs" dxfId="162" priority="715" stopIfTrue="1" operator="greaterThan">
      <formula>""""""</formula>
    </cfRule>
  </conditionalFormatting>
  <conditionalFormatting sqref="J15">
    <cfRule type="cellIs" dxfId="161" priority="714" stopIfTrue="1" operator="greaterThan">
      <formula>""""""</formula>
    </cfRule>
  </conditionalFormatting>
  <conditionalFormatting sqref="F15">
    <cfRule type="cellIs" dxfId="160" priority="712" stopIfTrue="1" operator="greaterThan">
      <formula>""""""</formula>
    </cfRule>
  </conditionalFormatting>
  <conditionalFormatting sqref="N11">
    <cfRule type="cellIs" dxfId="159" priority="682" stopIfTrue="1" operator="greaterThan">
      <formula>""""""</formula>
    </cfRule>
  </conditionalFormatting>
  <conditionalFormatting sqref="P15">
    <cfRule type="cellIs" dxfId="158" priority="681" stopIfTrue="1" operator="greaterThan">
      <formula>""""""</formula>
    </cfRule>
  </conditionalFormatting>
  <conditionalFormatting sqref="I19">
    <cfRule type="cellIs" dxfId="157" priority="680" stopIfTrue="1" operator="greaterThan">
      <formula>""""""</formula>
    </cfRule>
  </conditionalFormatting>
  <conditionalFormatting sqref="P19">
    <cfRule type="cellIs" dxfId="156" priority="679" stopIfTrue="1" operator="greaterThan">
      <formula>""""""</formula>
    </cfRule>
  </conditionalFormatting>
  <conditionalFormatting sqref="C25">
    <cfRule type="cellIs" dxfId="155" priority="211" stopIfTrue="1" operator="greaterThan">
      <formula>""""""</formula>
    </cfRule>
  </conditionalFormatting>
  <conditionalFormatting sqref="Q25:T25 E25:O25">
    <cfRule type="cellIs" dxfId="154" priority="210" stopIfTrue="1" operator="greaterThan">
      <formula>""""""</formula>
    </cfRule>
  </conditionalFormatting>
  <conditionalFormatting sqref="D29:E29 G29:I29 K29:R29">
    <cfRule type="cellIs" dxfId="153" priority="209" stopIfTrue="1" operator="greaterThan">
      <formula>""""""</formula>
    </cfRule>
  </conditionalFormatting>
  <conditionalFormatting sqref="Q29:T29">
    <cfRule type="cellIs" dxfId="152" priority="208" stopIfTrue="1" operator="greaterThan">
      <formula>""""""</formula>
    </cfRule>
  </conditionalFormatting>
  <conditionalFormatting sqref="O29">
    <cfRule type="cellIs" dxfId="151" priority="207" stopIfTrue="1" operator="greaterThan">
      <formula>""""""</formula>
    </cfRule>
  </conditionalFormatting>
  <conditionalFormatting sqref="J29">
    <cfRule type="cellIs" dxfId="150" priority="206" stopIfTrue="1" operator="greaterThan">
      <formula>""""""</formula>
    </cfRule>
  </conditionalFormatting>
  <conditionalFormatting sqref="C29">
    <cfRule type="cellIs" dxfId="149" priority="205" stopIfTrue="1" operator="greaterThan">
      <formula>""""""</formula>
    </cfRule>
  </conditionalFormatting>
  <conditionalFormatting sqref="F29">
    <cfRule type="cellIs" dxfId="148" priority="204" stopIfTrue="1" operator="greaterThan">
      <formula>""""""</formula>
    </cfRule>
  </conditionalFormatting>
  <conditionalFormatting sqref="P25">
    <cfRule type="cellIs" dxfId="147" priority="203" stopIfTrue="1" operator="greaterThan">
      <formula>""""""</formula>
    </cfRule>
  </conditionalFormatting>
  <conditionalFormatting sqref="D25">
    <cfRule type="cellIs" dxfId="146" priority="202" stopIfTrue="1" operator="greaterThan">
      <formula>""""""</formula>
    </cfRule>
  </conditionalFormatting>
  <conditionalFormatting sqref="E25">
    <cfRule type="cellIs" dxfId="145" priority="201" stopIfTrue="1" operator="greaterThan">
      <formula>""""""</formula>
    </cfRule>
  </conditionalFormatting>
  <conditionalFormatting sqref="D37:E37 Q37:R37 K37:N37 G37:H37">
    <cfRule type="cellIs" dxfId="144" priority="195" stopIfTrue="1" operator="greaterThan">
      <formula>""""""</formula>
    </cfRule>
  </conditionalFormatting>
  <conditionalFormatting sqref="S37:T37">
    <cfRule type="cellIs" dxfId="143" priority="194" stopIfTrue="1" operator="greaterThan">
      <formula>""""""</formula>
    </cfRule>
  </conditionalFormatting>
  <conditionalFormatting sqref="O37">
    <cfRule type="cellIs" dxfId="142" priority="193" stopIfTrue="1" operator="greaterThan">
      <formula>""""""</formula>
    </cfRule>
  </conditionalFormatting>
  <conditionalFormatting sqref="J37">
    <cfRule type="cellIs" dxfId="141" priority="192" stopIfTrue="1" operator="greaterThan">
      <formula>""""""</formula>
    </cfRule>
  </conditionalFormatting>
  <conditionalFormatting sqref="C37">
    <cfRule type="cellIs" dxfId="140" priority="191" stopIfTrue="1" operator="greaterThan">
      <formula>""""""</formula>
    </cfRule>
  </conditionalFormatting>
  <conditionalFormatting sqref="F37">
    <cfRule type="cellIs" dxfId="139" priority="190" stopIfTrue="1" operator="greaterThan">
      <formula>""""""</formula>
    </cfRule>
  </conditionalFormatting>
  <conditionalFormatting sqref="G33:I33 K33:R33 C33:E33">
    <cfRule type="cellIs" dxfId="138" priority="200" stopIfTrue="1" operator="greaterThan">
      <formula>""""""</formula>
    </cfRule>
  </conditionalFormatting>
  <conditionalFormatting sqref="S33:T33">
    <cfRule type="cellIs" dxfId="137" priority="199" stopIfTrue="1" operator="greaterThan">
      <formula>""""""</formula>
    </cfRule>
  </conditionalFormatting>
  <conditionalFormatting sqref="O33">
    <cfRule type="cellIs" dxfId="136" priority="198" stopIfTrue="1" operator="greaterThan">
      <formula>""""""</formula>
    </cfRule>
  </conditionalFormatting>
  <conditionalFormatting sqref="J33">
    <cfRule type="cellIs" dxfId="135" priority="197" stopIfTrue="1" operator="greaterThan">
      <formula>""""""</formula>
    </cfRule>
  </conditionalFormatting>
  <conditionalFormatting sqref="F33">
    <cfRule type="cellIs" dxfId="134" priority="196" stopIfTrue="1" operator="greaterThan">
      <formula>""""""</formula>
    </cfRule>
  </conditionalFormatting>
  <conditionalFormatting sqref="N29">
    <cfRule type="cellIs" dxfId="133" priority="189" stopIfTrue="1" operator="greaterThan">
      <formula>""""""</formula>
    </cfRule>
  </conditionalFormatting>
  <conditionalFormatting sqref="P33">
    <cfRule type="cellIs" dxfId="132" priority="188" stopIfTrue="1" operator="greaterThan">
      <formula>""""""</formula>
    </cfRule>
  </conditionalFormatting>
  <conditionalFormatting sqref="I37">
    <cfRule type="cellIs" dxfId="131" priority="187" stopIfTrue="1" operator="greaterThan">
      <formula>""""""</formula>
    </cfRule>
  </conditionalFormatting>
  <conditionalFormatting sqref="P37">
    <cfRule type="cellIs" dxfId="130" priority="186" stopIfTrue="1" operator="greaterThan">
      <formula>""""""</formula>
    </cfRule>
  </conditionalFormatting>
  <conditionalFormatting sqref="C43">
    <cfRule type="cellIs" dxfId="129" priority="185" stopIfTrue="1" operator="greaterThan">
      <formula>""""""</formula>
    </cfRule>
  </conditionalFormatting>
  <conditionalFormatting sqref="Q43:T43 E43:O43">
    <cfRule type="cellIs" dxfId="128" priority="184" stopIfTrue="1" operator="greaterThan">
      <formula>""""""</formula>
    </cfRule>
  </conditionalFormatting>
  <conditionalFormatting sqref="D47:E47 G47:I47 K47:R47">
    <cfRule type="cellIs" dxfId="127" priority="183" stopIfTrue="1" operator="greaterThan">
      <formula>""""""</formula>
    </cfRule>
  </conditionalFormatting>
  <conditionalFormatting sqref="Q47:T47">
    <cfRule type="cellIs" dxfId="126" priority="182" stopIfTrue="1" operator="greaterThan">
      <formula>""""""</formula>
    </cfRule>
  </conditionalFormatting>
  <conditionalFormatting sqref="O47">
    <cfRule type="cellIs" dxfId="125" priority="181" stopIfTrue="1" operator="greaterThan">
      <formula>""""""</formula>
    </cfRule>
  </conditionalFormatting>
  <conditionalFormatting sqref="J47">
    <cfRule type="cellIs" dxfId="124" priority="180" stopIfTrue="1" operator="greaterThan">
      <formula>""""""</formula>
    </cfRule>
  </conditionalFormatting>
  <conditionalFormatting sqref="C47">
    <cfRule type="cellIs" dxfId="123" priority="179" stopIfTrue="1" operator="greaterThan">
      <formula>""""""</formula>
    </cfRule>
  </conditionalFormatting>
  <conditionalFormatting sqref="F47">
    <cfRule type="cellIs" dxfId="122" priority="178" stopIfTrue="1" operator="greaterThan">
      <formula>""""""</formula>
    </cfRule>
  </conditionalFormatting>
  <conditionalFormatting sqref="P43">
    <cfRule type="cellIs" dxfId="121" priority="177" stopIfTrue="1" operator="greaterThan">
      <formula>""""""</formula>
    </cfRule>
  </conditionalFormatting>
  <conditionalFormatting sqref="D43">
    <cfRule type="cellIs" dxfId="120" priority="176" stopIfTrue="1" operator="greaterThan">
      <formula>""""""</formula>
    </cfRule>
  </conditionalFormatting>
  <conditionalFormatting sqref="E43">
    <cfRule type="cellIs" dxfId="119" priority="175" stopIfTrue="1" operator="greaterThan">
      <formula>""""""</formula>
    </cfRule>
  </conditionalFormatting>
  <conditionalFormatting sqref="D55:E55 Q55:R55 K55:N55 G55:H55">
    <cfRule type="cellIs" dxfId="118" priority="169" stopIfTrue="1" operator="greaterThan">
      <formula>""""""</formula>
    </cfRule>
  </conditionalFormatting>
  <conditionalFormatting sqref="S55:T55">
    <cfRule type="cellIs" dxfId="117" priority="168" stopIfTrue="1" operator="greaterThan">
      <formula>""""""</formula>
    </cfRule>
  </conditionalFormatting>
  <conditionalFormatting sqref="O55">
    <cfRule type="cellIs" dxfId="116" priority="167" stopIfTrue="1" operator="greaterThan">
      <formula>""""""</formula>
    </cfRule>
  </conditionalFormatting>
  <conditionalFormatting sqref="J55">
    <cfRule type="cellIs" dxfId="115" priority="166" stopIfTrue="1" operator="greaterThan">
      <formula>""""""</formula>
    </cfRule>
  </conditionalFormatting>
  <conditionalFormatting sqref="C55">
    <cfRule type="cellIs" dxfId="114" priority="165" stopIfTrue="1" operator="greaterThan">
      <formula>""""""</formula>
    </cfRule>
  </conditionalFormatting>
  <conditionalFormatting sqref="F55">
    <cfRule type="cellIs" dxfId="113" priority="164" stopIfTrue="1" operator="greaterThan">
      <formula>""""""</formula>
    </cfRule>
  </conditionalFormatting>
  <conditionalFormatting sqref="G51:I51 K51:R51 C51:E51">
    <cfRule type="cellIs" dxfId="112" priority="174" stopIfTrue="1" operator="greaterThan">
      <formula>""""""</formula>
    </cfRule>
  </conditionalFormatting>
  <conditionalFormatting sqref="S51:T51">
    <cfRule type="cellIs" dxfId="111" priority="173" stopIfTrue="1" operator="greaterThan">
      <formula>""""""</formula>
    </cfRule>
  </conditionalFormatting>
  <conditionalFormatting sqref="O51">
    <cfRule type="cellIs" dxfId="110" priority="172" stopIfTrue="1" operator="greaterThan">
      <formula>""""""</formula>
    </cfRule>
  </conditionalFormatting>
  <conditionalFormatting sqref="J51">
    <cfRule type="cellIs" dxfId="109" priority="171" stopIfTrue="1" operator="greaterThan">
      <formula>""""""</formula>
    </cfRule>
  </conditionalFormatting>
  <conditionalFormatting sqref="F51">
    <cfRule type="cellIs" dxfId="108" priority="170" stopIfTrue="1" operator="greaterThan">
      <formula>""""""</formula>
    </cfRule>
  </conditionalFormatting>
  <conditionalFormatting sqref="N47">
    <cfRule type="cellIs" dxfId="107" priority="163" stopIfTrue="1" operator="greaterThan">
      <formula>""""""</formula>
    </cfRule>
  </conditionalFormatting>
  <conditionalFormatting sqref="P51">
    <cfRule type="cellIs" dxfId="106" priority="162" stopIfTrue="1" operator="greaterThan">
      <formula>""""""</formula>
    </cfRule>
  </conditionalFormatting>
  <conditionalFormatting sqref="I55">
    <cfRule type="cellIs" dxfId="105" priority="161" stopIfTrue="1" operator="greaterThan">
      <formula>""""""</formula>
    </cfRule>
  </conditionalFormatting>
  <conditionalFormatting sqref="P55">
    <cfRule type="cellIs" dxfId="104" priority="160" stopIfTrue="1" operator="greaterThan">
      <formula>""""""</formula>
    </cfRule>
  </conditionalFormatting>
  <conditionalFormatting sqref="C61">
    <cfRule type="cellIs" dxfId="103" priority="159" stopIfTrue="1" operator="greaterThan">
      <formula>""""""</formula>
    </cfRule>
  </conditionalFormatting>
  <conditionalFormatting sqref="Q61:T61 E61:O61">
    <cfRule type="cellIs" dxfId="102" priority="158" stopIfTrue="1" operator="greaterThan">
      <formula>""""""</formula>
    </cfRule>
  </conditionalFormatting>
  <conditionalFormatting sqref="D65:E65 G65:I65 K65:R65">
    <cfRule type="cellIs" dxfId="101" priority="157" stopIfTrue="1" operator="greaterThan">
      <formula>""""""</formula>
    </cfRule>
  </conditionalFormatting>
  <conditionalFormatting sqref="Q65:T65">
    <cfRule type="cellIs" dxfId="100" priority="156" stopIfTrue="1" operator="greaterThan">
      <formula>""""""</formula>
    </cfRule>
  </conditionalFormatting>
  <conditionalFormatting sqref="O65">
    <cfRule type="cellIs" dxfId="99" priority="155" stopIfTrue="1" operator="greaterThan">
      <formula>""""""</formula>
    </cfRule>
  </conditionalFormatting>
  <conditionalFormatting sqref="J65">
    <cfRule type="cellIs" dxfId="98" priority="154" stopIfTrue="1" operator="greaterThan">
      <formula>""""""</formula>
    </cfRule>
  </conditionalFormatting>
  <conditionalFormatting sqref="C65">
    <cfRule type="cellIs" dxfId="97" priority="153" stopIfTrue="1" operator="greaterThan">
      <formula>""""""</formula>
    </cfRule>
  </conditionalFormatting>
  <conditionalFormatting sqref="F65">
    <cfRule type="cellIs" dxfId="96" priority="152" stopIfTrue="1" operator="greaterThan">
      <formula>""""""</formula>
    </cfRule>
  </conditionalFormatting>
  <conditionalFormatting sqref="P61">
    <cfRule type="cellIs" dxfId="95" priority="151" stopIfTrue="1" operator="greaterThan">
      <formula>""""""</formula>
    </cfRule>
  </conditionalFormatting>
  <conditionalFormatting sqref="D61">
    <cfRule type="cellIs" dxfId="94" priority="150" stopIfTrue="1" operator="greaterThan">
      <formula>""""""</formula>
    </cfRule>
  </conditionalFormatting>
  <conditionalFormatting sqref="E61">
    <cfRule type="cellIs" dxfId="93" priority="149" stopIfTrue="1" operator="greaterThan">
      <formula>""""""</formula>
    </cfRule>
  </conditionalFormatting>
  <conditionalFormatting sqref="D73:E73 Q73:R73 K73:N73 G73:H73">
    <cfRule type="cellIs" dxfId="92" priority="143" stopIfTrue="1" operator="greaterThan">
      <formula>""""""</formula>
    </cfRule>
  </conditionalFormatting>
  <conditionalFormatting sqref="S73:T73">
    <cfRule type="cellIs" dxfId="91" priority="142" stopIfTrue="1" operator="greaterThan">
      <formula>""""""</formula>
    </cfRule>
  </conditionalFormatting>
  <conditionalFormatting sqref="O73">
    <cfRule type="cellIs" dxfId="90" priority="141" stopIfTrue="1" operator="greaterThan">
      <formula>""""""</formula>
    </cfRule>
  </conditionalFormatting>
  <conditionalFormatting sqref="J73">
    <cfRule type="cellIs" dxfId="89" priority="140" stopIfTrue="1" operator="greaterThan">
      <formula>""""""</formula>
    </cfRule>
  </conditionalFormatting>
  <conditionalFormatting sqref="C73">
    <cfRule type="cellIs" dxfId="88" priority="139" stopIfTrue="1" operator="greaterThan">
      <formula>""""""</formula>
    </cfRule>
  </conditionalFormatting>
  <conditionalFormatting sqref="F73">
    <cfRule type="cellIs" dxfId="87" priority="138" stopIfTrue="1" operator="greaterThan">
      <formula>""""""</formula>
    </cfRule>
  </conditionalFormatting>
  <conditionalFormatting sqref="G69:I69 K69:R69 C69:E69">
    <cfRule type="cellIs" dxfId="86" priority="148" stopIfTrue="1" operator="greaterThan">
      <formula>""""""</formula>
    </cfRule>
  </conditionalFormatting>
  <conditionalFormatting sqref="S69:T69">
    <cfRule type="cellIs" dxfId="85" priority="147" stopIfTrue="1" operator="greaterThan">
      <formula>""""""</formula>
    </cfRule>
  </conditionalFormatting>
  <conditionalFormatting sqref="O69">
    <cfRule type="cellIs" dxfId="84" priority="146" stopIfTrue="1" operator="greaterThan">
      <formula>""""""</formula>
    </cfRule>
  </conditionalFormatting>
  <conditionalFormatting sqref="J69">
    <cfRule type="cellIs" dxfId="83" priority="145" stopIfTrue="1" operator="greaterThan">
      <formula>""""""</formula>
    </cfRule>
  </conditionalFormatting>
  <conditionalFormatting sqref="F69">
    <cfRule type="cellIs" dxfId="82" priority="144" stopIfTrue="1" operator="greaterThan">
      <formula>""""""</formula>
    </cfRule>
  </conditionalFormatting>
  <conditionalFormatting sqref="N65">
    <cfRule type="cellIs" dxfId="81" priority="137" stopIfTrue="1" operator="greaterThan">
      <formula>""""""</formula>
    </cfRule>
  </conditionalFormatting>
  <conditionalFormatting sqref="P69">
    <cfRule type="cellIs" dxfId="80" priority="136" stopIfTrue="1" operator="greaterThan">
      <formula>""""""</formula>
    </cfRule>
  </conditionalFormatting>
  <conditionalFormatting sqref="I73">
    <cfRule type="cellIs" dxfId="79" priority="135" stopIfTrue="1" operator="greaterThan">
      <formula>""""""</formula>
    </cfRule>
  </conditionalFormatting>
  <conditionalFormatting sqref="P73">
    <cfRule type="cellIs" dxfId="78" priority="134" stopIfTrue="1" operator="greaterThan">
      <formula>""""""</formula>
    </cfRule>
  </conditionalFormatting>
  <conditionalFormatting sqref="C79">
    <cfRule type="cellIs" dxfId="77" priority="133" stopIfTrue="1" operator="greaterThan">
      <formula>""""""</formula>
    </cfRule>
  </conditionalFormatting>
  <conditionalFormatting sqref="Q79:T79 E79:O79">
    <cfRule type="cellIs" dxfId="76" priority="132" stopIfTrue="1" operator="greaterThan">
      <formula>""""""</formula>
    </cfRule>
  </conditionalFormatting>
  <conditionalFormatting sqref="D83:E83 G83:I83 K83:R83">
    <cfRule type="cellIs" dxfId="75" priority="131" stopIfTrue="1" operator="greaterThan">
      <formula>""""""</formula>
    </cfRule>
  </conditionalFormatting>
  <conditionalFormatting sqref="Q83:T83">
    <cfRule type="cellIs" dxfId="74" priority="130" stopIfTrue="1" operator="greaterThan">
      <formula>""""""</formula>
    </cfRule>
  </conditionalFormatting>
  <conditionalFormatting sqref="O83">
    <cfRule type="cellIs" dxfId="73" priority="129" stopIfTrue="1" operator="greaterThan">
      <formula>""""""</formula>
    </cfRule>
  </conditionalFormatting>
  <conditionalFormatting sqref="J83">
    <cfRule type="cellIs" dxfId="72" priority="128" stopIfTrue="1" operator="greaterThan">
      <formula>""""""</formula>
    </cfRule>
  </conditionalFormatting>
  <conditionalFormatting sqref="C83">
    <cfRule type="cellIs" dxfId="71" priority="127" stopIfTrue="1" operator="greaterThan">
      <formula>""""""</formula>
    </cfRule>
  </conditionalFormatting>
  <conditionalFormatting sqref="F83">
    <cfRule type="cellIs" dxfId="70" priority="126" stopIfTrue="1" operator="greaterThan">
      <formula>""""""</formula>
    </cfRule>
  </conditionalFormatting>
  <conditionalFormatting sqref="P79">
    <cfRule type="cellIs" dxfId="69" priority="125" stopIfTrue="1" operator="greaterThan">
      <formula>""""""</formula>
    </cfRule>
  </conditionalFormatting>
  <conditionalFormatting sqref="D79">
    <cfRule type="cellIs" dxfId="68" priority="124" stopIfTrue="1" operator="greaterThan">
      <formula>""""""</formula>
    </cfRule>
  </conditionalFormatting>
  <conditionalFormatting sqref="E79">
    <cfRule type="cellIs" dxfId="67" priority="123" stopIfTrue="1" operator="greaterThan">
      <formula>""""""</formula>
    </cfRule>
  </conditionalFormatting>
  <conditionalFormatting sqref="D91:E91 Q91:R91 K91:N91 G91:H91">
    <cfRule type="cellIs" dxfId="66" priority="117" stopIfTrue="1" operator="greaterThan">
      <formula>""""""</formula>
    </cfRule>
  </conditionalFormatting>
  <conditionalFormatting sqref="S91:T91">
    <cfRule type="cellIs" dxfId="65" priority="116" stopIfTrue="1" operator="greaterThan">
      <formula>""""""</formula>
    </cfRule>
  </conditionalFormatting>
  <conditionalFormatting sqref="O91">
    <cfRule type="cellIs" dxfId="64" priority="115" stopIfTrue="1" operator="greaterThan">
      <formula>""""""</formula>
    </cfRule>
  </conditionalFormatting>
  <conditionalFormatting sqref="J91">
    <cfRule type="cellIs" dxfId="63" priority="114" stopIfTrue="1" operator="greaterThan">
      <formula>""""""</formula>
    </cfRule>
  </conditionalFormatting>
  <conditionalFormatting sqref="C91">
    <cfRule type="cellIs" dxfId="62" priority="113" stopIfTrue="1" operator="greaterThan">
      <formula>""""""</formula>
    </cfRule>
  </conditionalFormatting>
  <conditionalFormatting sqref="F91">
    <cfRule type="cellIs" dxfId="61" priority="112" stopIfTrue="1" operator="greaterThan">
      <formula>""""""</formula>
    </cfRule>
  </conditionalFormatting>
  <conditionalFormatting sqref="G87:I87 K87:R87 C87:E87">
    <cfRule type="cellIs" dxfId="60" priority="122" stopIfTrue="1" operator="greaterThan">
      <formula>""""""</formula>
    </cfRule>
  </conditionalFormatting>
  <conditionalFormatting sqref="S87:T87">
    <cfRule type="cellIs" dxfId="59" priority="121" stopIfTrue="1" operator="greaterThan">
      <formula>""""""</formula>
    </cfRule>
  </conditionalFormatting>
  <conditionalFormatting sqref="O87">
    <cfRule type="cellIs" dxfId="58" priority="120" stopIfTrue="1" operator="greaterThan">
      <formula>""""""</formula>
    </cfRule>
  </conditionalFormatting>
  <conditionalFormatting sqref="J87">
    <cfRule type="cellIs" dxfId="57" priority="119" stopIfTrue="1" operator="greaterThan">
      <formula>""""""</formula>
    </cfRule>
  </conditionalFormatting>
  <conditionalFormatting sqref="F87">
    <cfRule type="cellIs" dxfId="56" priority="118" stopIfTrue="1" operator="greaterThan">
      <formula>""""""</formula>
    </cfRule>
  </conditionalFormatting>
  <conditionalFormatting sqref="N83">
    <cfRule type="cellIs" dxfId="55" priority="111" stopIfTrue="1" operator="greaterThan">
      <formula>""""""</formula>
    </cfRule>
  </conditionalFormatting>
  <conditionalFormatting sqref="P87">
    <cfRule type="cellIs" dxfId="54" priority="110" stopIfTrue="1" operator="greaterThan">
      <formula>""""""</formula>
    </cfRule>
  </conditionalFormatting>
  <conditionalFormatting sqref="I91">
    <cfRule type="cellIs" dxfId="53" priority="109" stopIfTrue="1" operator="greaterThan">
      <formula>""""""</formula>
    </cfRule>
  </conditionalFormatting>
  <conditionalFormatting sqref="P91">
    <cfRule type="cellIs" dxfId="52" priority="108" stopIfTrue="1" operator="greaterThan">
      <formula>""""""</formula>
    </cfRule>
  </conditionalFormatting>
  <conditionalFormatting sqref="C97">
    <cfRule type="cellIs" dxfId="51" priority="107" stopIfTrue="1" operator="greaterThan">
      <formula>""""""</formula>
    </cfRule>
  </conditionalFormatting>
  <conditionalFormatting sqref="Q97:T97 E97:O97">
    <cfRule type="cellIs" dxfId="50" priority="106" stopIfTrue="1" operator="greaterThan">
      <formula>""""""</formula>
    </cfRule>
  </conditionalFormatting>
  <conditionalFormatting sqref="D101:E101 G101:I101 K101:R101">
    <cfRule type="cellIs" dxfId="49" priority="105" stopIfTrue="1" operator="greaterThan">
      <formula>""""""</formula>
    </cfRule>
  </conditionalFormatting>
  <conditionalFormatting sqref="Q101:T101">
    <cfRule type="cellIs" dxfId="48" priority="104" stopIfTrue="1" operator="greaterThan">
      <formula>""""""</formula>
    </cfRule>
  </conditionalFormatting>
  <conditionalFormatting sqref="O101">
    <cfRule type="cellIs" dxfId="47" priority="103" stopIfTrue="1" operator="greaterThan">
      <formula>""""""</formula>
    </cfRule>
  </conditionalFormatting>
  <conditionalFormatting sqref="J101">
    <cfRule type="cellIs" dxfId="46" priority="102" stopIfTrue="1" operator="greaterThan">
      <formula>""""""</formula>
    </cfRule>
  </conditionalFormatting>
  <conditionalFormatting sqref="C101">
    <cfRule type="cellIs" dxfId="45" priority="101" stopIfTrue="1" operator="greaterThan">
      <formula>""""""</formula>
    </cfRule>
  </conditionalFormatting>
  <conditionalFormatting sqref="F101">
    <cfRule type="cellIs" dxfId="44" priority="100" stopIfTrue="1" operator="greaterThan">
      <formula>""""""</formula>
    </cfRule>
  </conditionalFormatting>
  <conditionalFormatting sqref="P97">
    <cfRule type="cellIs" dxfId="43" priority="99" stopIfTrue="1" operator="greaterThan">
      <formula>""""""</formula>
    </cfRule>
  </conditionalFormatting>
  <conditionalFormatting sqref="D97">
    <cfRule type="cellIs" dxfId="42" priority="98" stopIfTrue="1" operator="greaterThan">
      <formula>""""""</formula>
    </cfRule>
  </conditionalFormatting>
  <conditionalFormatting sqref="E97">
    <cfRule type="cellIs" dxfId="41" priority="97" stopIfTrue="1" operator="greaterThan">
      <formula>""""""</formula>
    </cfRule>
  </conditionalFormatting>
  <conditionalFormatting sqref="D109:E109 Q109:R109 K109:N109 G109:H109">
    <cfRule type="cellIs" dxfId="40" priority="91" stopIfTrue="1" operator="greaterThan">
      <formula>""""""</formula>
    </cfRule>
  </conditionalFormatting>
  <conditionalFormatting sqref="S109:T109">
    <cfRule type="cellIs" dxfId="39" priority="90" stopIfTrue="1" operator="greaterThan">
      <formula>""""""</formula>
    </cfRule>
  </conditionalFormatting>
  <conditionalFormatting sqref="O109">
    <cfRule type="cellIs" dxfId="38" priority="89" stopIfTrue="1" operator="greaterThan">
      <formula>""""""</formula>
    </cfRule>
  </conditionalFormatting>
  <conditionalFormatting sqref="J109">
    <cfRule type="cellIs" dxfId="37" priority="88" stopIfTrue="1" operator="greaterThan">
      <formula>""""""</formula>
    </cfRule>
  </conditionalFormatting>
  <conditionalFormatting sqref="C109">
    <cfRule type="cellIs" dxfId="36" priority="87" stopIfTrue="1" operator="greaterThan">
      <formula>""""""</formula>
    </cfRule>
  </conditionalFormatting>
  <conditionalFormatting sqref="F109">
    <cfRule type="cellIs" dxfId="35" priority="86" stopIfTrue="1" operator="greaterThan">
      <formula>""""""</formula>
    </cfRule>
  </conditionalFormatting>
  <conditionalFormatting sqref="G105:I105 K105:R105 C105:E105">
    <cfRule type="cellIs" dxfId="34" priority="96" stopIfTrue="1" operator="greaterThan">
      <formula>""""""</formula>
    </cfRule>
  </conditionalFormatting>
  <conditionalFormatting sqref="S105:T105">
    <cfRule type="cellIs" dxfId="33" priority="95" stopIfTrue="1" operator="greaterThan">
      <formula>""""""</formula>
    </cfRule>
  </conditionalFormatting>
  <conditionalFormatting sqref="O105">
    <cfRule type="cellIs" dxfId="32" priority="94" stopIfTrue="1" operator="greaterThan">
      <formula>""""""</formula>
    </cfRule>
  </conditionalFormatting>
  <conditionalFormatting sqref="J105">
    <cfRule type="cellIs" dxfId="31" priority="93" stopIfTrue="1" operator="greaterThan">
      <formula>""""""</formula>
    </cfRule>
  </conditionalFormatting>
  <conditionalFormatting sqref="F105">
    <cfRule type="cellIs" dxfId="30" priority="92" stopIfTrue="1" operator="greaterThan">
      <formula>""""""</formula>
    </cfRule>
  </conditionalFormatting>
  <conditionalFormatting sqref="N101">
    <cfRule type="cellIs" dxfId="29" priority="85" stopIfTrue="1" operator="greaterThan">
      <formula>""""""</formula>
    </cfRule>
  </conditionalFormatting>
  <conditionalFormatting sqref="P105">
    <cfRule type="cellIs" dxfId="28" priority="84" stopIfTrue="1" operator="greaterThan">
      <formula>""""""</formula>
    </cfRule>
  </conditionalFormatting>
  <conditionalFormatting sqref="I109">
    <cfRule type="cellIs" dxfId="27" priority="83" stopIfTrue="1" operator="greaterThan">
      <formula>""""""</formula>
    </cfRule>
  </conditionalFormatting>
  <conditionalFormatting sqref="P109">
    <cfRule type="cellIs" dxfId="26" priority="82" stopIfTrue="1" operator="greaterThan">
      <formula>""""""</formula>
    </cfRule>
  </conditionalFormatting>
  <conditionalFormatting sqref="C115">
    <cfRule type="cellIs" dxfId="25" priority="81" stopIfTrue="1" operator="greaterThan">
      <formula>""""""</formula>
    </cfRule>
  </conditionalFormatting>
  <conditionalFormatting sqref="Q115:T115 E115:O115">
    <cfRule type="cellIs" dxfId="24" priority="80" stopIfTrue="1" operator="greaterThan">
      <formula>""""""</formula>
    </cfRule>
  </conditionalFormatting>
  <conditionalFormatting sqref="D119:E119 G119:I119 K119:R119">
    <cfRule type="cellIs" dxfId="23" priority="79" stopIfTrue="1" operator="greaterThan">
      <formula>""""""</formula>
    </cfRule>
  </conditionalFormatting>
  <conditionalFormatting sqref="Q119:T119">
    <cfRule type="cellIs" dxfId="22" priority="78" stopIfTrue="1" operator="greaterThan">
      <formula>""""""</formula>
    </cfRule>
  </conditionalFormatting>
  <conditionalFormatting sqref="O119">
    <cfRule type="cellIs" dxfId="21" priority="77" stopIfTrue="1" operator="greaterThan">
      <formula>""""""</formula>
    </cfRule>
  </conditionalFormatting>
  <conditionalFormatting sqref="J119">
    <cfRule type="cellIs" dxfId="20" priority="76" stopIfTrue="1" operator="greaterThan">
      <formula>""""""</formula>
    </cfRule>
  </conditionalFormatting>
  <conditionalFormatting sqref="C119">
    <cfRule type="cellIs" dxfId="19" priority="75" stopIfTrue="1" operator="greaterThan">
      <formula>""""""</formula>
    </cfRule>
  </conditionalFormatting>
  <conditionalFormatting sqref="F119">
    <cfRule type="cellIs" dxfId="18" priority="74" stopIfTrue="1" operator="greaterThan">
      <formula>""""""</formula>
    </cfRule>
  </conditionalFormatting>
  <conditionalFormatting sqref="P115">
    <cfRule type="cellIs" dxfId="17" priority="73" stopIfTrue="1" operator="greaterThan">
      <formula>""""""</formula>
    </cfRule>
  </conditionalFormatting>
  <conditionalFormatting sqref="D115">
    <cfRule type="cellIs" dxfId="16" priority="72" stopIfTrue="1" operator="greaterThan">
      <formula>""""""</formula>
    </cfRule>
  </conditionalFormatting>
  <conditionalFormatting sqref="E115">
    <cfRule type="cellIs" dxfId="15" priority="71" stopIfTrue="1" operator="greaterThan">
      <formula>""""""</formula>
    </cfRule>
  </conditionalFormatting>
  <conditionalFormatting sqref="D127:E127 Q127:R127 K127:N127 G127:H127">
    <cfRule type="cellIs" dxfId="14" priority="65" stopIfTrue="1" operator="greaterThan">
      <formula>""""""</formula>
    </cfRule>
  </conditionalFormatting>
  <conditionalFormatting sqref="S127:T127">
    <cfRule type="cellIs" dxfId="13" priority="64" stopIfTrue="1" operator="greaterThan">
      <formula>""""""</formula>
    </cfRule>
  </conditionalFormatting>
  <conditionalFormatting sqref="O127">
    <cfRule type="cellIs" dxfId="12" priority="63" stopIfTrue="1" operator="greaterThan">
      <formula>""""""</formula>
    </cfRule>
  </conditionalFormatting>
  <conditionalFormatting sqref="J127">
    <cfRule type="cellIs" dxfId="11" priority="62" stopIfTrue="1" operator="greaterThan">
      <formula>""""""</formula>
    </cfRule>
  </conditionalFormatting>
  <conditionalFormatting sqref="C127">
    <cfRule type="cellIs" dxfId="10" priority="61" stopIfTrue="1" operator="greaterThan">
      <formula>""""""</formula>
    </cfRule>
  </conditionalFormatting>
  <conditionalFormatting sqref="F127">
    <cfRule type="cellIs" dxfId="9" priority="60" stopIfTrue="1" operator="greaterThan">
      <formula>""""""</formula>
    </cfRule>
  </conditionalFormatting>
  <conditionalFormatting sqref="G123:I123 K123:R123 C123:E123">
    <cfRule type="cellIs" dxfId="8" priority="70" stopIfTrue="1" operator="greaterThan">
      <formula>""""""</formula>
    </cfRule>
  </conditionalFormatting>
  <conditionalFormatting sqref="S123:T123">
    <cfRule type="cellIs" dxfId="7" priority="69" stopIfTrue="1" operator="greaterThan">
      <formula>""""""</formula>
    </cfRule>
  </conditionalFormatting>
  <conditionalFormatting sqref="O123">
    <cfRule type="cellIs" dxfId="6" priority="68" stopIfTrue="1" operator="greaterThan">
      <formula>""""""</formula>
    </cfRule>
  </conditionalFormatting>
  <conditionalFormatting sqref="J123">
    <cfRule type="cellIs" dxfId="5" priority="67" stopIfTrue="1" operator="greaterThan">
      <formula>""""""</formula>
    </cfRule>
  </conditionalFormatting>
  <conditionalFormatting sqref="F123">
    <cfRule type="cellIs" dxfId="4" priority="66" stopIfTrue="1" operator="greaterThan">
      <formula>""""""</formula>
    </cfRule>
  </conditionalFormatting>
  <conditionalFormatting sqref="N119">
    <cfRule type="cellIs" dxfId="3" priority="59" stopIfTrue="1" operator="greaterThan">
      <formula>""""""</formula>
    </cfRule>
  </conditionalFormatting>
  <conditionalFormatting sqref="P123">
    <cfRule type="cellIs" dxfId="2" priority="58" stopIfTrue="1" operator="greaterThan">
      <formula>""""""</formula>
    </cfRule>
  </conditionalFormatting>
  <conditionalFormatting sqref="I127">
    <cfRule type="cellIs" dxfId="1" priority="57" stopIfTrue="1" operator="greaterThan">
      <formula>""""""</formula>
    </cfRule>
  </conditionalFormatting>
  <conditionalFormatting sqref="P127">
    <cfRule type="cellIs" dxfId="0" priority="56" stopIfTrue="1" operator="greaterThan">
      <formula>""""""</formula>
    </cfRule>
  </conditionalFormatting>
  <pageMargins left="0.39370078740157483" right="0" top="0.15748031496062992" bottom="0.15748031496062992" header="0.11811023622047245" footer="0.11811023622047245"/>
  <pageSetup paperSize="9" scale="95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L55"/>
  <sheetViews>
    <sheetView zoomScale="145" zoomScaleNormal="145" workbookViewId="0">
      <pane xSplit="3" ySplit="7" topLeftCell="Q8" activePane="bottomRight" state="frozen"/>
      <selection activeCell="C7" sqref="C7"/>
      <selection pane="topRight" activeCell="C7" sqref="C7"/>
      <selection pane="bottomLeft" activeCell="C7" sqref="C7"/>
      <selection pane="bottomRight" activeCell="AB5" sqref="AB5:AC5"/>
    </sheetView>
  </sheetViews>
  <sheetFormatPr defaultRowHeight="13.5" x14ac:dyDescent="0.15"/>
  <cols>
    <col min="1" max="1" width="3.5" customWidth="1"/>
    <col min="2" max="2" width="3" customWidth="1"/>
    <col min="3" max="3" width="4.625" customWidth="1"/>
    <col min="4" max="34" width="5.875" customWidth="1"/>
    <col min="35" max="39" width="10.625" customWidth="1"/>
  </cols>
  <sheetData>
    <row r="3" spans="1:38" ht="17.25" x14ac:dyDescent="0.15">
      <c r="K3" s="10" t="s">
        <v>9</v>
      </c>
      <c r="L3" s="11"/>
      <c r="M3" s="11"/>
      <c r="N3" s="11"/>
      <c r="O3" s="11"/>
      <c r="P3" s="11"/>
      <c r="Q3" s="11"/>
      <c r="R3" s="11"/>
      <c r="S3" s="11"/>
      <c r="T3" s="11"/>
      <c r="AD3" s="8" t="s">
        <v>14</v>
      </c>
      <c r="AE3" s="139"/>
      <c r="AF3" s="139"/>
      <c r="AG3" s="139"/>
      <c r="AH3" s="139"/>
    </row>
    <row r="4" spans="1:38" ht="17.25" x14ac:dyDescent="0.15">
      <c r="D4" s="30" t="s">
        <v>18</v>
      </c>
      <c r="M4" s="12"/>
      <c r="N4" s="13"/>
      <c r="O4" s="13"/>
      <c r="P4" s="13"/>
      <c r="Q4" s="13"/>
      <c r="R4" s="13"/>
      <c r="S4" s="13"/>
      <c r="T4" s="13"/>
      <c r="Z4" s="31"/>
      <c r="AD4" s="1"/>
      <c r="AE4" s="1"/>
      <c r="AF4" s="9"/>
      <c r="AG4" s="32"/>
      <c r="AH4" s="9"/>
    </row>
    <row r="5" spans="1:38" ht="17.25" x14ac:dyDescent="0.15">
      <c r="D5" s="28" t="s">
        <v>16</v>
      </c>
      <c r="M5" s="12"/>
      <c r="N5" s="13"/>
      <c r="O5" s="13"/>
      <c r="P5" s="13"/>
      <c r="Q5" s="13"/>
      <c r="R5" s="28" t="s">
        <v>10</v>
      </c>
      <c r="S5" s="13"/>
      <c r="T5" s="13"/>
      <c r="AA5" s="29" t="s">
        <v>11</v>
      </c>
      <c r="AB5" s="138"/>
      <c r="AC5" s="138"/>
      <c r="AD5" s="1" t="s">
        <v>12</v>
      </c>
      <c r="AE5" s="1"/>
      <c r="AF5" s="9"/>
      <c r="AG5" s="9"/>
      <c r="AH5" s="9"/>
    </row>
    <row r="6" spans="1:38" ht="18.75" customHeight="1" thickBot="1" x14ac:dyDescent="0.2"/>
    <row r="7" spans="1:38" ht="14.25" thickBot="1" x14ac:dyDescent="0.2">
      <c r="A7" s="7" t="s">
        <v>6</v>
      </c>
      <c r="B7" s="14" t="s">
        <v>7</v>
      </c>
      <c r="C7" s="15"/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2">
        <v>14</v>
      </c>
      <c r="R7" s="2">
        <v>15</v>
      </c>
      <c r="S7" s="2">
        <v>16</v>
      </c>
      <c r="T7" s="2">
        <v>17</v>
      </c>
      <c r="U7" s="2">
        <v>18</v>
      </c>
      <c r="V7" s="2">
        <v>19</v>
      </c>
      <c r="W7" s="2">
        <v>20</v>
      </c>
      <c r="X7" s="2">
        <v>21</v>
      </c>
      <c r="Y7" s="2">
        <v>22</v>
      </c>
      <c r="Z7" s="2">
        <v>23</v>
      </c>
      <c r="AA7" s="2">
        <v>24</v>
      </c>
      <c r="AB7" s="2">
        <v>25</v>
      </c>
      <c r="AC7" s="2">
        <v>26</v>
      </c>
      <c r="AD7" s="2">
        <v>27</v>
      </c>
      <c r="AE7" s="2">
        <v>28</v>
      </c>
      <c r="AF7" s="2">
        <v>29</v>
      </c>
      <c r="AG7" s="2">
        <v>30</v>
      </c>
      <c r="AH7" s="3">
        <v>31</v>
      </c>
      <c r="AI7" s="16" t="s">
        <v>8</v>
      </c>
    </row>
    <row r="8" spans="1:38" x14ac:dyDescent="0.15">
      <c r="A8" s="6"/>
      <c r="B8" s="22" t="s">
        <v>0</v>
      </c>
      <c r="C8" s="23" t="s">
        <v>0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107"/>
      <c r="AI8" s="35"/>
    </row>
    <row r="9" spans="1:38" x14ac:dyDescent="0.15">
      <c r="A9" s="4">
        <v>7</v>
      </c>
      <c r="B9" s="17" t="s">
        <v>1</v>
      </c>
      <c r="C9" s="18" t="s">
        <v>2</v>
      </c>
      <c r="D9" s="111">
        <f>D8</f>
        <v>0</v>
      </c>
      <c r="E9" s="111" t="str">
        <f>IF(E8&lt;=0,"",(SUMPRODUCT(ROUND(($D$8:E8)/100,0)*100)))</f>
        <v/>
      </c>
      <c r="F9" s="111" t="str">
        <f>IF(F8&lt;=0,"",(SUMPRODUCT(ROUND(($D$8:F8)/100,0)*100)))</f>
        <v/>
      </c>
      <c r="G9" s="111" t="str">
        <f>IF(G8&lt;=0,"",(SUMPRODUCT(ROUND(($D$8:G8)/100,0)*100)))</f>
        <v/>
      </c>
      <c r="H9" s="111" t="str">
        <f>IF(H8&lt;=0,"",(SUMPRODUCT(ROUND(($D$8:H8)/100,0)*100)))</f>
        <v/>
      </c>
      <c r="I9" s="111" t="str">
        <f>IF(I8&lt;=0,"",(SUMPRODUCT(ROUND(($D$8:I8)/100,0)*100)))</f>
        <v/>
      </c>
      <c r="J9" s="111" t="str">
        <f>IF(J8&lt;=0,"",(SUMPRODUCT(ROUND(($D$8:J8)/100,0)*100)))</f>
        <v/>
      </c>
      <c r="K9" s="111" t="str">
        <f>IF(K8&lt;=0,"",(SUMPRODUCT(ROUND(($D$8:K8)/100,0)*100)))</f>
        <v/>
      </c>
      <c r="L9" s="111" t="str">
        <f>IF(L8&lt;=0,"",(SUMPRODUCT(ROUND(($D$8:L8)/100,0)*100)))</f>
        <v/>
      </c>
      <c r="M9" s="111" t="str">
        <f>IF(M8&lt;=0,"",(SUMPRODUCT(ROUND(($D$8:M8)/100,0)*100)))</f>
        <v/>
      </c>
      <c r="N9" s="111" t="str">
        <f>IF(N8&lt;=0,"",(SUMPRODUCT(ROUND(($D$8:N8)/100,0)*100)))</f>
        <v/>
      </c>
      <c r="O9" s="111" t="str">
        <f>IF(O8&lt;=0,"",(SUMPRODUCT(ROUND(($D$8:O8)/100,0)*100)))</f>
        <v/>
      </c>
      <c r="P9" s="111" t="str">
        <f>IF(P8&lt;=0,"",(SUMPRODUCT(ROUND(($D$8:P8)/100,0)*100)))</f>
        <v/>
      </c>
      <c r="Q9" s="111" t="str">
        <f>IF(Q8&lt;=0,"",(SUMPRODUCT(ROUND(($D$8:Q8)/100,0)*100)))</f>
        <v/>
      </c>
      <c r="R9" s="111" t="str">
        <f>IF(R8&lt;=0,"",(SUMPRODUCT(ROUND(($D$8:R8)/100,0)*100)))</f>
        <v/>
      </c>
      <c r="S9" s="111" t="str">
        <f>IF(S8&lt;=0,"",(SUMPRODUCT(ROUND(($D$8:S8)/100,0)*100)))</f>
        <v/>
      </c>
      <c r="T9" s="111" t="str">
        <f>IF(T8&lt;=0,"",(SUMPRODUCT(ROUND(($D$8:T8)/100,0)*100)))</f>
        <v/>
      </c>
      <c r="U9" s="111" t="str">
        <f>IF(U8&lt;=0,"",(SUMPRODUCT(ROUND(($D$8:U8)/100,0)*100)))</f>
        <v/>
      </c>
      <c r="V9" s="111" t="str">
        <f>IF(V8&lt;=0,"",(SUMPRODUCT(ROUND(($D$8:V8)/100,0)*100)))</f>
        <v/>
      </c>
      <c r="W9" s="111" t="str">
        <f>IF(W8&lt;=0,"",(SUMPRODUCT(ROUND(($D$8:W8)/100,0)*100)))</f>
        <v/>
      </c>
      <c r="X9" s="111" t="str">
        <f>IF(X8&lt;=0,"",(SUMPRODUCT(ROUND(($D$8:X8)/100,0)*100)))</f>
        <v/>
      </c>
      <c r="Y9" s="111" t="str">
        <f>IF(Y8&lt;=0,"",(SUMPRODUCT(ROUND(($D$8:Y8)/100,0)*100)))</f>
        <v/>
      </c>
      <c r="Z9" s="111" t="str">
        <f>IF(Z8&lt;=0,"",(SUMPRODUCT(ROUND(($D$8:Z8)/100,0)*100)))</f>
        <v/>
      </c>
      <c r="AA9" s="111" t="str">
        <f>IF(AA8&lt;=0,"",(SUMPRODUCT(ROUND(($D$8:AA8)/100,0)*100)))</f>
        <v/>
      </c>
      <c r="AB9" s="111" t="str">
        <f>IF(AB8&lt;=0,"",(SUMPRODUCT(ROUND(($D$8:AB8)/100,0)*100)))</f>
        <v/>
      </c>
      <c r="AC9" s="111" t="str">
        <f>IF(AC8&lt;=0,"",(SUMPRODUCT(ROUND(($D$8:AC8)/100,0)*100)))</f>
        <v/>
      </c>
      <c r="AD9" s="111" t="str">
        <f>IF(AD8&lt;=0,"",(SUMPRODUCT(ROUND(($D$8:AD8)/100,0)*100)))</f>
        <v/>
      </c>
      <c r="AE9" s="111" t="str">
        <f>IF(AE8&lt;=0,"",(SUMPRODUCT(ROUND(($D$8:AE8)/100,0)*100)))</f>
        <v/>
      </c>
      <c r="AF9" s="111" t="str">
        <f>IF(AF8&lt;=0,"",(SUMPRODUCT(ROUND(($D$8:AF8)/100,0)*100)))</f>
        <v/>
      </c>
      <c r="AG9" s="111" t="str">
        <f>IF(AG8&lt;=0,"",(SUMPRODUCT(ROUND(($D$8:AG8)/100,0)*100)))</f>
        <v/>
      </c>
      <c r="AH9" s="111" t="str">
        <f>IF(AH8&lt;=0,"",(SUMPRODUCT(ROUND(($D$8:AH8)/100,0)*100)))</f>
        <v/>
      </c>
      <c r="AI9" s="36" t="str">
        <f>IF(SUM(D8:AI8)&lt;=0,"",(SUMPRODUCT(ROUND(($D$8:AI8)/100,0)*100)))</f>
        <v/>
      </c>
      <c r="AK9">
        <f>SUMPRODUCT(ROUND((D8:AH8)/100,0)*100)</f>
        <v>0</v>
      </c>
    </row>
    <row r="10" spans="1:38" x14ac:dyDescent="0.15">
      <c r="A10" s="4"/>
      <c r="B10" s="19" t="s">
        <v>4</v>
      </c>
      <c r="C10" s="18" t="s">
        <v>13</v>
      </c>
      <c r="D10" s="109" t="str">
        <f t="shared" ref="D10:AH10" si="0">IF(D8&lt;=0,"",(ROUND(ROUND(D8/100,0)*$AB$5/1000,2)))</f>
        <v/>
      </c>
      <c r="E10" s="109" t="str">
        <f t="shared" si="0"/>
        <v/>
      </c>
      <c r="F10" s="109" t="str">
        <f t="shared" si="0"/>
        <v/>
      </c>
      <c r="G10" s="109" t="str">
        <f t="shared" si="0"/>
        <v/>
      </c>
      <c r="H10" s="109" t="str">
        <f t="shared" si="0"/>
        <v/>
      </c>
      <c r="I10" s="109" t="str">
        <f t="shared" si="0"/>
        <v/>
      </c>
      <c r="J10" s="109" t="str">
        <f t="shared" si="0"/>
        <v/>
      </c>
      <c r="K10" s="109" t="str">
        <f t="shared" si="0"/>
        <v/>
      </c>
      <c r="L10" s="109" t="str">
        <f t="shared" si="0"/>
        <v/>
      </c>
      <c r="M10" s="109" t="str">
        <f t="shared" si="0"/>
        <v/>
      </c>
      <c r="N10" s="109" t="str">
        <f t="shared" si="0"/>
        <v/>
      </c>
      <c r="O10" s="109" t="str">
        <f t="shared" si="0"/>
        <v/>
      </c>
      <c r="P10" s="109" t="str">
        <f t="shared" si="0"/>
        <v/>
      </c>
      <c r="Q10" s="109" t="str">
        <f t="shared" si="0"/>
        <v/>
      </c>
      <c r="R10" s="109" t="str">
        <f t="shared" si="0"/>
        <v/>
      </c>
      <c r="S10" s="109" t="str">
        <f t="shared" si="0"/>
        <v/>
      </c>
      <c r="T10" s="109" t="str">
        <f t="shared" si="0"/>
        <v/>
      </c>
      <c r="U10" s="109" t="str">
        <f t="shared" si="0"/>
        <v/>
      </c>
      <c r="V10" s="109" t="str">
        <f t="shared" si="0"/>
        <v/>
      </c>
      <c r="W10" s="109" t="str">
        <f t="shared" si="0"/>
        <v/>
      </c>
      <c r="X10" s="109" t="str">
        <f t="shared" si="0"/>
        <v/>
      </c>
      <c r="Y10" s="109" t="str">
        <f t="shared" si="0"/>
        <v/>
      </c>
      <c r="Z10" s="109" t="str">
        <f t="shared" si="0"/>
        <v/>
      </c>
      <c r="AA10" s="109" t="str">
        <f t="shared" si="0"/>
        <v/>
      </c>
      <c r="AB10" s="109" t="str">
        <f t="shared" si="0"/>
        <v/>
      </c>
      <c r="AC10" s="109" t="str">
        <f t="shared" si="0"/>
        <v/>
      </c>
      <c r="AD10" s="109" t="str">
        <f t="shared" si="0"/>
        <v/>
      </c>
      <c r="AE10" s="109" t="str">
        <f t="shared" si="0"/>
        <v/>
      </c>
      <c r="AF10" s="109" t="str">
        <f t="shared" si="0"/>
        <v/>
      </c>
      <c r="AG10" s="109" t="str">
        <f t="shared" si="0"/>
        <v/>
      </c>
      <c r="AH10" s="109" t="str">
        <f t="shared" si="0"/>
        <v/>
      </c>
      <c r="AI10" s="44" t="str">
        <f>IF(SUM(D8:AH8)&lt;=0,"",(SUMPRODUCT(ROUND(ROUND(($D$8:AH8)/100,0)*$AB$5/1000,2))))</f>
        <v/>
      </c>
      <c r="AK10" s="56"/>
      <c r="AL10" s="56">
        <f>SUM(D10:AH10)</f>
        <v>0</v>
      </c>
    </row>
    <row r="11" spans="1:38" ht="14.25" thickBot="1" x14ac:dyDescent="0.2">
      <c r="A11" s="5"/>
      <c r="B11" s="20" t="s">
        <v>5</v>
      </c>
      <c r="C11" s="21" t="s">
        <v>2</v>
      </c>
      <c r="D11" s="110" t="str">
        <f>D10</f>
        <v/>
      </c>
      <c r="E11" s="110" t="str">
        <f>IF(E8&lt;=0,"",(SUMPRODUCT(ROUND(ROUND(($D$8:E8)/100,0)*$AB$5/1000,2))))</f>
        <v/>
      </c>
      <c r="F11" s="110" t="str">
        <f>IF(F8&lt;=0,"",(SUMPRODUCT(ROUND(ROUND(($D$8:F8)/100,0)*$AB$5/1000,2))))</f>
        <v/>
      </c>
      <c r="G11" s="110" t="str">
        <f>IF(G8&lt;=0,"",(SUMPRODUCT(ROUND(ROUND(($D$8:G8)/100,0)*$AB$5/1000,2))))</f>
        <v/>
      </c>
      <c r="H11" s="110" t="str">
        <f>IF(H8&lt;=0,"",(SUMPRODUCT(ROUND(ROUND(($D$8:H8)/100,0)*$AB$5/1000,2))))</f>
        <v/>
      </c>
      <c r="I11" s="110" t="str">
        <f>IF(I8&lt;=0,"",(SUMPRODUCT(ROUND(ROUND(($D$8:I8)/100,0)*$AB$5/1000,2))))</f>
        <v/>
      </c>
      <c r="J11" s="110" t="str">
        <f>IF(J8&lt;=0,"",(SUMPRODUCT(ROUND(ROUND(($D$8:J8)/100,0)*$AB$5/1000,2))))</f>
        <v/>
      </c>
      <c r="K11" s="110" t="str">
        <f>IF(K8&lt;=0,"",(SUMPRODUCT(ROUND(ROUND(($D$8:K8)/100,0)*$AB$5/1000,2))))</f>
        <v/>
      </c>
      <c r="L11" s="110" t="str">
        <f>IF(L8&lt;=0,"",(SUMPRODUCT(ROUND(ROUND(($D$8:L8)/100,0)*$AB$5/1000,2))))</f>
        <v/>
      </c>
      <c r="M11" s="110" t="str">
        <f>IF(M8&lt;=0,"",(SUMPRODUCT(ROUND(ROUND(($D$8:M8)/100,0)*$AB$5/1000,2))))</f>
        <v/>
      </c>
      <c r="N11" s="110" t="str">
        <f>IF(N8&lt;=0,"",(SUMPRODUCT(ROUND(ROUND(($D$8:N8)/100,0)*$AB$5/1000,2))))</f>
        <v/>
      </c>
      <c r="O11" s="110" t="str">
        <f>IF(O8&lt;=0,"",(SUMPRODUCT(ROUND(ROUND(($D$8:O8)/100,0)*$AB$5/1000,2))))</f>
        <v/>
      </c>
      <c r="P11" s="110" t="str">
        <f>IF(P8&lt;=0,"",(SUMPRODUCT(ROUND(ROUND(($D$8:P8)/100,0)*$AB$5/1000,2))))</f>
        <v/>
      </c>
      <c r="Q11" s="110" t="str">
        <f>IF(Q8&lt;=0,"",(SUMPRODUCT(ROUND(ROUND(($D$8:Q8)/100,0)*$AB$5/1000,2))))</f>
        <v/>
      </c>
      <c r="R11" s="110" t="str">
        <f>IF(R8&lt;=0,"",(SUMPRODUCT(ROUND(ROUND(($D$8:R8)/100,0)*$AB$5/1000,2))))</f>
        <v/>
      </c>
      <c r="S11" s="110" t="str">
        <f>IF(S8&lt;=0,"",(SUMPRODUCT(ROUND(ROUND(($D$8:S8)/100,0)*$AB$5/1000,2))))</f>
        <v/>
      </c>
      <c r="T11" s="110" t="str">
        <f>IF(T8&lt;=0,"",(SUMPRODUCT(ROUND(ROUND(($D$8:T8)/100,0)*$AB$5/1000,2))))</f>
        <v/>
      </c>
      <c r="U11" s="110" t="str">
        <f>IF(U8&lt;=0,"",(SUMPRODUCT(ROUND(ROUND(($D$8:U8)/100,0)*$AB$5/1000,2))))</f>
        <v/>
      </c>
      <c r="V11" s="110" t="str">
        <f>IF(V8&lt;=0,"",(SUMPRODUCT(ROUND(ROUND(($D$8:V8)/100,0)*$AB$5/1000,2))))</f>
        <v/>
      </c>
      <c r="W11" s="110" t="str">
        <f>IF(W8&lt;=0,"",(SUMPRODUCT(ROUND(ROUND(($D$8:W8)/100,0)*$AB$5/1000,2))))</f>
        <v/>
      </c>
      <c r="X11" s="110" t="str">
        <f>IF(X8&lt;=0,"",(SUMPRODUCT(ROUND(ROUND(($D$8:X8)/100,0)*$AB$5/1000,2))))</f>
        <v/>
      </c>
      <c r="Y11" s="110" t="str">
        <f>IF(Y8&lt;=0,"",(SUMPRODUCT(ROUND(ROUND(($D$8:Y8)/100,0)*$AB$5/1000,2))))</f>
        <v/>
      </c>
      <c r="Z11" s="110" t="str">
        <f>IF(Z8&lt;=0,"",(SUMPRODUCT(ROUND(ROUND(($D$8:Z8)/100,0)*$AB$5/1000,2))))</f>
        <v/>
      </c>
      <c r="AA11" s="110" t="str">
        <f>IF(AA8&lt;=0,"",(SUMPRODUCT(ROUND(ROUND(($D$8:AA8)/100,0)*$AB$5/1000,2))))</f>
        <v/>
      </c>
      <c r="AB11" s="110" t="str">
        <f>IF(AB8&lt;=0,"",(SUMPRODUCT(ROUND(ROUND(($D$8:AB8)/100,0)*$AB$5/1000,2))))</f>
        <v/>
      </c>
      <c r="AC11" s="110" t="str">
        <f>IF(AC8&lt;=0,"",(SUMPRODUCT(ROUND(ROUND(($D$8:AC8)/100,0)*$AB$5/1000,2))))</f>
        <v/>
      </c>
      <c r="AD11" s="110" t="str">
        <f>IF(AD8&lt;=0,"",(SUMPRODUCT(ROUND(ROUND(($D$8:AD8)/100,0)*$AB$5/1000,2))))</f>
        <v/>
      </c>
      <c r="AE11" s="110" t="str">
        <f>IF(AE8&lt;=0,"",(SUMPRODUCT(ROUND(ROUND(($D$8:AE8)/100,0)*$AB$5/1000,2))))</f>
        <v/>
      </c>
      <c r="AF11" s="110" t="str">
        <f>IF(AF8&lt;=0,"",(SUMPRODUCT(ROUND(ROUND(($D$8:AF8)/100,0)*$AB$5/1000,2))))</f>
        <v/>
      </c>
      <c r="AG11" s="110" t="str">
        <f>IF(AG8&lt;=0,"",(SUMPRODUCT(ROUND(ROUND(($D$8:AG8)/100,0)*$AB$5/1000,2))))</f>
        <v/>
      </c>
      <c r="AH11" s="110" t="str">
        <f>IF(AH8&lt;=0,"",(SUMPRODUCT(ROUND(ROUND(($D$8:AH8)/100,0)*$AB$5/1000,2))))</f>
        <v/>
      </c>
      <c r="AI11" s="46"/>
    </row>
    <row r="12" spans="1:38" x14ac:dyDescent="0.15">
      <c r="A12" s="6"/>
      <c r="B12" s="22" t="s">
        <v>0</v>
      </c>
      <c r="C12" s="23" t="s">
        <v>0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37"/>
    </row>
    <row r="13" spans="1:38" x14ac:dyDescent="0.15">
      <c r="A13" s="4">
        <v>8</v>
      </c>
      <c r="B13" s="17" t="s">
        <v>1</v>
      </c>
      <c r="C13" s="18" t="s">
        <v>2</v>
      </c>
      <c r="D13" s="108" t="str">
        <f>IF(D12&lt;=0,"",($AK$9+SUMPRODUCT(ROUND(($D$12:D12)/100,0)*100)))</f>
        <v/>
      </c>
      <c r="E13" s="108" t="str">
        <f>IF(E12&lt;=0,"",($AK$9+SUMPRODUCT(ROUND(($D$12:E12)/100,0)*100)))</f>
        <v/>
      </c>
      <c r="F13" s="108" t="str">
        <f>IF(F12&lt;=0,"",($AK$9+SUMPRODUCT(ROUND(($D$12:F12)/100,0)*100)))</f>
        <v/>
      </c>
      <c r="G13" s="108" t="str">
        <f>IF(G12&lt;=0,"",($AK$9+SUMPRODUCT(ROUND(($D$12:G12)/100,0)*100)))</f>
        <v/>
      </c>
      <c r="H13" s="108" t="str">
        <f>IF(H12&lt;=0,"",($AK$9+SUMPRODUCT(ROUND(($D$12:H12)/100,0)*100)))</f>
        <v/>
      </c>
      <c r="I13" s="108" t="str">
        <f>IF(I12&lt;=0,"",($AK$9+SUMPRODUCT(ROUND(($D$12:I12)/100,0)*100)))</f>
        <v/>
      </c>
      <c r="J13" s="108" t="str">
        <f>IF(J12&lt;=0,"",($AK$9+SUMPRODUCT(ROUND(($D$12:J12)/100,0)*100)))</f>
        <v/>
      </c>
      <c r="K13" s="108" t="str">
        <f>IF(K12&lt;=0,"",($AK$9+SUMPRODUCT(ROUND(($D$12:K12)/100,0)*100)))</f>
        <v/>
      </c>
      <c r="L13" s="108" t="str">
        <f>IF(L12&lt;=0,"",($AK$9+SUMPRODUCT(ROUND(($D$12:L12)/100,0)*100)))</f>
        <v/>
      </c>
      <c r="M13" s="108" t="str">
        <f>IF(M12&lt;=0,"",($AK$9+SUMPRODUCT(ROUND(($D$12:M12)/100,0)*100)))</f>
        <v/>
      </c>
      <c r="N13" s="108" t="str">
        <f>IF(N12&lt;=0,"",($AK$9+SUMPRODUCT(ROUND(($D$12:N12)/100,0)*100)))</f>
        <v/>
      </c>
      <c r="O13" s="108" t="str">
        <f>IF(O12&lt;=0,"",($AK$9+SUMPRODUCT(ROUND(($D$12:O12)/100,0)*100)))</f>
        <v/>
      </c>
      <c r="P13" s="108" t="str">
        <f>IF(P12&lt;=0,"",($AK$9+SUMPRODUCT(ROUND(($D$12:P12)/100,0)*100)))</f>
        <v/>
      </c>
      <c r="Q13" s="108" t="str">
        <f>IF(Q12&lt;=0,"",($AK$9+SUMPRODUCT(ROUND(($D$12:Q12)/100,0)*100)))</f>
        <v/>
      </c>
      <c r="R13" s="108" t="str">
        <f>IF(R12&lt;=0,"",($AK$9+SUMPRODUCT(ROUND(($D$12:R12)/100,0)*100)))</f>
        <v/>
      </c>
      <c r="S13" s="108" t="str">
        <f>IF(S12&lt;=0,"",($AK$9+SUMPRODUCT(ROUND(($D$12:S12)/100,0)*100)))</f>
        <v/>
      </c>
      <c r="T13" s="108" t="str">
        <f>IF(T12&lt;=0,"",($AK$9+SUMPRODUCT(ROUND(($D$12:T12)/100,0)*100)))</f>
        <v/>
      </c>
      <c r="U13" s="108" t="str">
        <f>IF(U12&lt;=0,"",($AK$9+SUMPRODUCT(ROUND(($D$12:U12)/100,0)*100)))</f>
        <v/>
      </c>
      <c r="V13" s="108" t="str">
        <f>IF(V12&lt;=0,"",($AK$9+SUMPRODUCT(ROUND(($D$12:V12)/100,0)*100)))</f>
        <v/>
      </c>
      <c r="W13" s="108" t="str">
        <f>IF(W12&lt;=0,"",($AK$9+SUMPRODUCT(ROUND(($D$12:W12)/100,0)*100)))</f>
        <v/>
      </c>
      <c r="X13" s="108" t="str">
        <f>IF(X12&lt;=0,"",($AK$9+SUMPRODUCT(ROUND(($D$12:X12)/100,0)*100)))</f>
        <v/>
      </c>
      <c r="Y13" s="108" t="str">
        <f>IF(Y12&lt;=0,"",($AK$9+SUMPRODUCT(ROUND(($D$12:Y12)/100,0)*100)))</f>
        <v/>
      </c>
      <c r="Z13" s="108" t="str">
        <f>IF(Z12&lt;=0,"",($AK$9+SUMPRODUCT(ROUND(($D$12:Z12)/100,0)*100)))</f>
        <v/>
      </c>
      <c r="AA13" s="108" t="str">
        <f>IF(AA12&lt;=0,"",($AK$9+SUMPRODUCT(ROUND(($D$12:AA12)/100,0)*100)))</f>
        <v/>
      </c>
      <c r="AB13" s="108" t="str">
        <f>IF(AB12&lt;=0,"",($AK$9+SUMPRODUCT(ROUND(($D$12:AB12)/100,0)*100)))</f>
        <v/>
      </c>
      <c r="AC13" s="108" t="str">
        <f>IF(AC12&lt;=0,"",($AK$9+SUMPRODUCT(ROUND(($D$12:AC12)/100,0)*100)))</f>
        <v/>
      </c>
      <c r="AD13" s="108" t="str">
        <f>IF(AD12&lt;=0,"",($AK$9+SUMPRODUCT(ROUND(($D$12:AD12)/100,0)*100)))</f>
        <v/>
      </c>
      <c r="AE13" s="108" t="str">
        <f>IF(AE12&lt;=0,"",($AK$9+SUMPRODUCT(ROUND(($D$12:AE12)/100,0)*100)))</f>
        <v/>
      </c>
      <c r="AF13" s="108" t="str">
        <f>IF(AF12&lt;=0,"",($AK$9+SUMPRODUCT(ROUND(($D$12:AF12)/100,0)*100)))</f>
        <v/>
      </c>
      <c r="AG13" s="108" t="str">
        <f>IF(AG12&lt;=0,"",($AK$9+SUMPRODUCT(ROUND(($D$12:AG12)/100,0)*100)))</f>
        <v/>
      </c>
      <c r="AH13" s="108" t="str">
        <f>IF(AH12&lt;=0,"",($AK$9+SUMPRODUCT(ROUND(($D$12:AH12)/100,0)*100)))</f>
        <v/>
      </c>
      <c r="AI13" s="39" t="str">
        <f>IF(SUM(D12:AI12)&lt;=0,"",(SUMPRODUCT(ROUND(($D$12:AI12)/100,0)*100)))</f>
        <v/>
      </c>
      <c r="AK13">
        <f>SUMPRODUCT(ROUND((D12:AH12)/100,0)*100)</f>
        <v>0</v>
      </c>
    </row>
    <row r="14" spans="1:38" x14ac:dyDescent="0.15">
      <c r="A14" s="4"/>
      <c r="B14" s="19" t="s">
        <v>4</v>
      </c>
      <c r="C14" s="18" t="s">
        <v>13</v>
      </c>
      <c r="D14" s="109" t="str">
        <f>IF(D12&lt;=0,"",(ROUND(ROUND(D12/100,0)*$AB$5/1000,2)))</f>
        <v/>
      </c>
      <c r="E14" s="109" t="str">
        <f t="shared" ref="E14:AH14" si="1">IF(E12&lt;=0,"",(ROUND(ROUND(E12/100,0)*$AB$5/1000,2)))</f>
        <v/>
      </c>
      <c r="F14" s="109" t="str">
        <f t="shared" si="1"/>
        <v/>
      </c>
      <c r="G14" s="109" t="str">
        <f t="shared" si="1"/>
        <v/>
      </c>
      <c r="H14" s="109" t="str">
        <f t="shared" si="1"/>
        <v/>
      </c>
      <c r="I14" s="109" t="str">
        <f t="shared" si="1"/>
        <v/>
      </c>
      <c r="J14" s="109" t="str">
        <f t="shared" si="1"/>
        <v/>
      </c>
      <c r="K14" s="109" t="str">
        <f t="shared" si="1"/>
        <v/>
      </c>
      <c r="L14" s="109" t="str">
        <f t="shared" si="1"/>
        <v/>
      </c>
      <c r="M14" s="109" t="str">
        <f t="shared" si="1"/>
        <v/>
      </c>
      <c r="N14" s="109" t="str">
        <f t="shared" si="1"/>
        <v/>
      </c>
      <c r="O14" s="109" t="str">
        <f t="shared" si="1"/>
        <v/>
      </c>
      <c r="P14" s="109" t="str">
        <f t="shared" si="1"/>
        <v/>
      </c>
      <c r="Q14" s="109" t="str">
        <f t="shared" si="1"/>
        <v/>
      </c>
      <c r="R14" s="109" t="str">
        <f t="shared" si="1"/>
        <v/>
      </c>
      <c r="S14" s="109" t="str">
        <f t="shared" si="1"/>
        <v/>
      </c>
      <c r="T14" s="109" t="str">
        <f t="shared" si="1"/>
        <v/>
      </c>
      <c r="U14" s="109" t="str">
        <f t="shared" si="1"/>
        <v/>
      </c>
      <c r="V14" s="109" t="str">
        <f t="shared" si="1"/>
        <v/>
      </c>
      <c r="W14" s="109" t="str">
        <f t="shared" si="1"/>
        <v/>
      </c>
      <c r="X14" s="109" t="str">
        <f t="shared" si="1"/>
        <v/>
      </c>
      <c r="Y14" s="109" t="str">
        <f t="shared" si="1"/>
        <v/>
      </c>
      <c r="Z14" s="109" t="str">
        <f t="shared" si="1"/>
        <v/>
      </c>
      <c r="AA14" s="109" t="str">
        <f t="shared" si="1"/>
        <v/>
      </c>
      <c r="AB14" s="109" t="str">
        <f t="shared" si="1"/>
        <v/>
      </c>
      <c r="AC14" s="109" t="str">
        <f t="shared" si="1"/>
        <v/>
      </c>
      <c r="AD14" s="109" t="str">
        <f t="shared" si="1"/>
        <v/>
      </c>
      <c r="AE14" s="109" t="str">
        <f t="shared" si="1"/>
        <v/>
      </c>
      <c r="AF14" s="109" t="str">
        <f t="shared" si="1"/>
        <v/>
      </c>
      <c r="AG14" s="109" t="str">
        <f t="shared" si="1"/>
        <v/>
      </c>
      <c r="AH14" s="109" t="str">
        <f t="shared" si="1"/>
        <v/>
      </c>
      <c r="AI14" s="44" t="str">
        <f>IF(SUM(D12:AH12)&lt;=0,"",(SUMPRODUCT(ROUND(ROUND(($D$12:AH12)/100,0)*$AB$5/1000,2))))</f>
        <v/>
      </c>
      <c r="AL14" s="56">
        <f>SUM(D14:AH14)</f>
        <v>0</v>
      </c>
    </row>
    <row r="15" spans="1:38" ht="14.25" thickBot="1" x14ac:dyDescent="0.2">
      <c r="A15" s="5"/>
      <c r="B15" s="20" t="s">
        <v>5</v>
      </c>
      <c r="C15" s="21" t="s">
        <v>2</v>
      </c>
      <c r="D15" s="110" t="str">
        <f>IF(D12&lt;=0,"",($AL$10+SUMPRODUCT(ROUND(ROUND(($D$12:D12)/100,0)*$AB$5/1000,2))))</f>
        <v/>
      </c>
      <c r="E15" s="110" t="str">
        <f>IF(E12&lt;=0,"",($AL$10+SUMPRODUCT(ROUND(ROUND(($D$12:E12)/100,0)*$AB$5/1000,2))))</f>
        <v/>
      </c>
      <c r="F15" s="110" t="str">
        <f>IF(F12&lt;=0,"",($AL$10+SUMPRODUCT(ROUND(ROUND(($D$12:F12)/100,0)*$AB$5/1000,2))))</f>
        <v/>
      </c>
      <c r="G15" s="110" t="str">
        <f>IF(G12&lt;=0,"",($AL$10+SUMPRODUCT(ROUND(ROUND(($D$12:G12)/100,0)*$AB$5/1000,2))))</f>
        <v/>
      </c>
      <c r="H15" s="110" t="str">
        <f>IF(H12&lt;=0,"",($AL$10+SUMPRODUCT(ROUND(ROUND(($D$12:H12)/100,0)*$AB$5/1000,2))))</f>
        <v/>
      </c>
      <c r="I15" s="110" t="str">
        <f>IF(I12&lt;=0,"",($AL$10+SUMPRODUCT(ROUND(ROUND(($D$12:I12)/100,0)*$AB$5/1000,2))))</f>
        <v/>
      </c>
      <c r="J15" s="110" t="str">
        <f>IF(J12&lt;=0,"",($AL$10+SUMPRODUCT(ROUND(ROUND(($D$12:J12)/100,0)*$AB$5/1000,2))))</f>
        <v/>
      </c>
      <c r="K15" s="110" t="str">
        <f>IF(K12&lt;=0,"",($AL$10+SUMPRODUCT(ROUND(ROUND(($D$12:K12)/100,0)*$AB$5/1000,2))))</f>
        <v/>
      </c>
      <c r="L15" s="110" t="str">
        <f>IF(L12&lt;=0,"",($AL$10+SUMPRODUCT(ROUND(ROUND(($D$12:L12)/100,0)*$AB$5/1000,2))))</f>
        <v/>
      </c>
      <c r="M15" s="110" t="str">
        <f>IF(M12&lt;=0,"",($AL$10+SUMPRODUCT(ROUND(ROUND(($D$12:M12)/100,0)*$AB$5/1000,2))))</f>
        <v/>
      </c>
      <c r="N15" s="110" t="str">
        <f>IF(N12&lt;=0,"",($AL$10+SUMPRODUCT(ROUND(ROUND(($D$12:N12)/100,0)*$AB$5/1000,2))))</f>
        <v/>
      </c>
      <c r="O15" s="110" t="str">
        <f>IF(O12&lt;=0,"",($AL$10+SUMPRODUCT(ROUND(ROUND(($D$12:O12)/100,0)*$AB$5/1000,2))))</f>
        <v/>
      </c>
      <c r="P15" s="110" t="str">
        <f>IF(P12&lt;=0,"",($AL$10+SUMPRODUCT(ROUND(ROUND(($D$12:P12)/100,0)*$AB$5/1000,2))))</f>
        <v/>
      </c>
      <c r="Q15" s="110" t="str">
        <f>IF(Q12&lt;=0,"",($AL$10+SUMPRODUCT(ROUND(ROUND(($D$12:Q12)/100,0)*$AB$5/1000,2))))</f>
        <v/>
      </c>
      <c r="R15" s="110" t="str">
        <f>IF(R12&lt;=0,"",($AL$10+SUMPRODUCT(ROUND(ROUND(($D$12:R12)/100,0)*$AB$5/1000,2))))</f>
        <v/>
      </c>
      <c r="S15" s="110" t="str">
        <f>IF(S12&lt;=0,"",($AL$10+SUMPRODUCT(ROUND(ROUND(($D$12:S12)/100,0)*$AB$5/1000,2))))</f>
        <v/>
      </c>
      <c r="T15" s="110" t="str">
        <f>IF(T12&lt;=0,"",($AL$10+SUMPRODUCT(ROUND(ROUND(($D$12:T12)/100,0)*$AB$5/1000,2))))</f>
        <v/>
      </c>
      <c r="U15" s="110" t="str">
        <f>IF(U12&lt;=0,"",($AL$10+SUMPRODUCT(ROUND(ROUND(($D$12:U12)/100,0)*$AB$5/1000,2))))</f>
        <v/>
      </c>
      <c r="V15" s="110" t="str">
        <f>IF(V12&lt;=0,"",($AL$10+SUMPRODUCT(ROUND(ROUND(($D$12:V12)/100,0)*$AB$5/1000,2))))</f>
        <v/>
      </c>
      <c r="W15" s="110" t="str">
        <f>IF(W12&lt;=0,"",($AL$10+SUMPRODUCT(ROUND(ROUND(($D$12:W12)/100,0)*$AB$5/1000,2))))</f>
        <v/>
      </c>
      <c r="X15" s="110" t="str">
        <f>IF(X12&lt;=0,"",($AL$10+SUMPRODUCT(ROUND(ROUND(($D$12:X12)/100,0)*$AB$5/1000,2))))</f>
        <v/>
      </c>
      <c r="Y15" s="110" t="str">
        <f>IF(Y12&lt;=0,"",($AL$10+SUMPRODUCT(ROUND(ROUND(($D$12:Y12)/100,0)*$AB$5/1000,2))))</f>
        <v/>
      </c>
      <c r="Z15" s="110" t="str">
        <f>IF(Z12&lt;=0,"",($AL$10+SUMPRODUCT(ROUND(ROUND(($D$12:Z12)/100,0)*$AB$5/1000,2))))</f>
        <v/>
      </c>
      <c r="AA15" s="110" t="str">
        <f>IF(AA12&lt;=0,"",($AL$10+SUMPRODUCT(ROUND(ROUND(($D$12:AA12)/100,0)*$AB$5/1000,2))))</f>
        <v/>
      </c>
      <c r="AB15" s="110" t="str">
        <f>IF(AB12&lt;=0,"",($AL$10+SUMPRODUCT(ROUND(ROUND(($D$12:AB12)/100,0)*$AB$5/1000,2))))</f>
        <v/>
      </c>
      <c r="AC15" s="110" t="str">
        <f>IF(AC12&lt;=0,"",($AL$10+SUMPRODUCT(ROUND(ROUND(($D$12:AC12)/100,0)*$AB$5/1000,2))))</f>
        <v/>
      </c>
      <c r="AD15" s="110" t="str">
        <f>IF(AD12&lt;=0,"",($AL$10+SUMPRODUCT(ROUND(ROUND(($D$12:AD12)/100,0)*$AB$5/1000,2))))</f>
        <v/>
      </c>
      <c r="AE15" s="110" t="str">
        <f>IF(AE12&lt;=0,"",($AL$10+SUMPRODUCT(ROUND(ROUND(($D$12:AE12)/100,0)*$AB$5/1000,2))))</f>
        <v/>
      </c>
      <c r="AF15" s="110" t="str">
        <f>IF(AF12&lt;=0,"",($AL$10+SUMPRODUCT(ROUND(ROUND(($D$12:AF12)/100,0)*$AB$5/1000,2))))</f>
        <v/>
      </c>
      <c r="AG15" s="110" t="str">
        <f>IF(AG12&lt;=0,"",($AL$10+SUMPRODUCT(ROUND(ROUND(($D$12:AG12)/100,0)*$AB$5/1000,2))))</f>
        <v/>
      </c>
      <c r="AH15" s="110" t="str">
        <f>IF(AH12&lt;=0,"",($AL$10+SUMPRODUCT(ROUND(ROUND(($D$12:AH12)/100,0)*$AB$5/1000,2))))</f>
        <v/>
      </c>
      <c r="AI15" s="47"/>
    </row>
    <row r="16" spans="1:38" x14ac:dyDescent="0.15">
      <c r="A16" s="6"/>
      <c r="B16" s="22" t="s">
        <v>0</v>
      </c>
      <c r="C16" s="23" t="s">
        <v>0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40"/>
      <c r="AI16" s="37"/>
    </row>
    <row r="17" spans="1:38" x14ac:dyDescent="0.15">
      <c r="A17" s="4">
        <v>9</v>
      </c>
      <c r="B17" s="17" t="s">
        <v>1</v>
      </c>
      <c r="C17" s="18" t="s">
        <v>2</v>
      </c>
      <c r="D17" s="38" t="str">
        <f>IF(D16&lt;=0,"",($AK$13+$AK$9+SUMPRODUCT(ROUND(($D$16:D16)/100,0)*100)))</f>
        <v/>
      </c>
      <c r="E17" s="38" t="str">
        <f>IF(E16&lt;=0,"",($AK$13+$AK$9+SUMPRODUCT(ROUND(($D$16:E16)/100,0)*100)))</f>
        <v/>
      </c>
      <c r="F17" s="38" t="str">
        <f>IF(F16&lt;=0,"",($AK$13+$AK$9+SUMPRODUCT(ROUND(($D$16:F16)/100,0)*100)))</f>
        <v/>
      </c>
      <c r="G17" s="38" t="str">
        <f>IF(G16&lt;=0,"",($AK$13+$AK$9+SUMPRODUCT(ROUND(($D$16:G16)/100,0)*100)))</f>
        <v/>
      </c>
      <c r="H17" s="38" t="str">
        <f>IF(H16&lt;=0,"",($AK$13+$AK$9+SUMPRODUCT(ROUND(($D$16:H16)/100,0)*100)))</f>
        <v/>
      </c>
      <c r="I17" s="38" t="str">
        <f>IF(I16&lt;=0,"",($AK$13+$AK$9+SUMPRODUCT(ROUND(($D$16:I16)/100,0)*100)))</f>
        <v/>
      </c>
      <c r="J17" s="38" t="str">
        <f>IF(J16&lt;=0,"",($AK$13+$AK$9+SUMPRODUCT(ROUND(($D$16:J16)/100,0)*100)))</f>
        <v/>
      </c>
      <c r="K17" s="38" t="str">
        <f>IF(K16&lt;=0,"",($AK$13+$AK$9+SUMPRODUCT(ROUND(($D$16:K16)/100,0)*100)))</f>
        <v/>
      </c>
      <c r="L17" s="38" t="str">
        <f>IF(L16&lt;=0,"",($AK$13+$AK$9+SUMPRODUCT(ROUND(($D$16:L16)/100,0)*100)))</f>
        <v/>
      </c>
      <c r="M17" s="38" t="str">
        <f>IF(M16&lt;=0,"",($AK$13+$AK$9+SUMPRODUCT(ROUND(($D$16:M16)/100,0)*100)))</f>
        <v/>
      </c>
      <c r="N17" s="38" t="str">
        <f>IF(N16&lt;=0,"",($AK$13+$AK$9+SUMPRODUCT(ROUND(($D$16:N16)/100,0)*100)))</f>
        <v/>
      </c>
      <c r="O17" s="38" t="str">
        <f>IF(O16&lt;=0,"",($AK$13+$AK$9+SUMPRODUCT(ROUND(($D$16:O16)/100,0)*100)))</f>
        <v/>
      </c>
      <c r="P17" s="38" t="str">
        <f>IF(P16&lt;=0,"",($AK$13+$AK$9+SUMPRODUCT(ROUND(($D$16:P16)/100,0)*100)))</f>
        <v/>
      </c>
      <c r="Q17" s="38" t="str">
        <f>IF(Q16&lt;=0,"",($AK$13+$AK$9+SUMPRODUCT(ROUND(($D$16:Q16)/100,0)*100)))</f>
        <v/>
      </c>
      <c r="R17" s="38" t="str">
        <f>IF(R16&lt;=0,"",($AK$13+$AK$9+SUMPRODUCT(ROUND(($D$16:R16)/100,0)*100)))</f>
        <v/>
      </c>
      <c r="S17" s="38" t="str">
        <f>IF(S16&lt;=0,"",($AK$13+$AK$9+SUMPRODUCT(ROUND(($D$16:S16)/100,0)*100)))</f>
        <v/>
      </c>
      <c r="T17" s="38" t="str">
        <f>IF(T16&lt;=0,"",($AK$13+$AK$9+SUMPRODUCT(ROUND(($D$16:T16)/100,0)*100)))</f>
        <v/>
      </c>
      <c r="U17" s="38" t="str">
        <f>IF(U16&lt;=0,"",($AK$13+$AK$9+SUMPRODUCT(ROUND(($D$16:U16)/100,0)*100)))</f>
        <v/>
      </c>
      <c r="V17" s="38" t="str">
        <f>IF(V16&lt;=0,"",($AK$13+$AK$9+SUMPRODUCT(ROUND(($D$16:V16)/100,0)*100)))</f>
        <v/>
      </c>
      <c r="W17" s="38" t="str">
        <f>IF(W16&lt;=0,"",($AK$13+$AK$9+SUMPRODUCT(ROUND(($D$16:W16)/100,0)*100)))</f>
        <v/>
      </c>
      <c r="X17" s="38" t="str">
        <f>IF(X16&lt;=0,"",($AK$13+$AK$9+SUMPRODUCT(ROUND(($D$16:X16)/100,0)*100)))</f>
        <v/>
      </c>
      <c r="Y17" s="38" t="str">
        <f>IF(Y16&lt;=0,"",($AK$13+$AK$9+SUMPRODUCT(ROUND(($D$16:Y16)/100,0)*100)))</f>
        <v/>
      </c>
      <c r="Z17" s="38" t="str">
        <f>IF(Z16&lt;=0,"",($AK$13+$AK$9+SUMPRODUCT(ROUND(($D$16:Z16)/100,0)*100)))</f>
        <v/>
      </c>
      <c r="AA17" s="38" t="str">
        <f>IF(AA16&lt;=0,"",($AK$13+$AK$9+SUMPRODUCT(ROUND(($D$16:AA16)/100,0)*100)))</f>
        <v/>
      </c>
      <c r="AB17" s="38" t="str">
        <f>IF(AB16&lt;=0,"",($AK$13+$AK$9+SUMPRODUCT(ROUND(($D$16:AB16)/100,0)*100)))</f>
        <v/>
      </c>
      <c r="AC17" s="38" t="str">
        <f>IF(AC16&lt;=0,"",($AK$13+$AK$9+SUMPRODUCT(ROUND(($D$16:AC16)/100,0)*100)))</f>
        <v/>
      </c>
      <c r="AD17" s="38" t="str">
        <f>IF(AD16&lt;=0,"",($AK$13+$AK$9+SUMPRODUCT(ROUND(($D$16:AD16)/100,0)*100)))</f>
        <v/>
      </c>
      <c r="AE17" s="38" t="str">
        <f>IF(AE16&lt;=0,"",($AK$13+$AK$9+SUMPRODUCT(ROUND(($D$16:AE16)/100,0)*100)))</f>
        <v/>
      </c>
      <c r="AF17" s="38" t="str">
        <f>IF(AF16&lt;=0,"",($AK$13+$AK$9+SUMPRODUCT(ROUND(($D$16:AF16)/100,0)*100)))</f>
        <v/>
      </c>
      <c r="AG17" s="38" t="str">
        <f>IF(AG16&lt;=0,"",($AK$13+$AK$9+SUMPRODUCT(ROUND(($D$16:AG16)/100,0)*100)))</f>
        <v/>
      </c>
      <c r="AH17" s="41"/>
      <c r="AI17" s="39" t="str">
        <f>IF(SUM(D16:AI16)&lt;=0,"",(SUMPRODUCT(ROUND(($D$16:AI16)/100,0)*100)))</f>
        <v/>
      </c>
      <c r="AK17">
        <f>SUMPRODUCT(ROUND((D16:AH16)/100,0)*100)</f>
        <v>0</v>
      </c>
    </row>
    <row r="18" spans="1:38" x14ac:dyDescent="0.15">
      <c r="A18" s="4"/>
      <c r="B18" s="19" t="s">
        <v>4</v>
      </c>
      <c r="C18" s="18" t="s">
        <v>13</v>
      </c>
      <c r="D18" s="43" t="str">
        <f>IF(D16&lt;=0,"",(ROUND(ROUND(D16/100,0)*$AB$5/1000,2)))</f>
        <v/>
      </c>
      <c r="E18" s="43" t="str">
        <f t="shared" ref="E18:AG18" si="2">IF(E16&lt;=0,"",(ROUND(ROUND(E16/100,0)*$AB$5/1000,2)))</f>
        <v/>
      </c>
      <c r="F18" s="43" t="str">
        <f t="shared" si="2"/>
        <v/>
      </c>
      <c r="G18" s="43" t="str">
        <f t="shared" si="2"/>
        <v/>
      </c>
      <c r="H18" s="43" t="str">
        <f t="shared" si="2"/>
        <v/>
      </c>
      <c r="I18" s="43" t="str">
        <f t="shared" si="2"/>
        <v/>
      </c>
      <c r="J18" s="43" t="str">
        <f t="shared" si="2"/>
        <v/>
      </c>
      <c r="K18" s="43" t="str">
        <f t="shared" si="2"/>
        <v/>
      </c>
      <c r="L18" s="43" t="str">
        <f t="shared" si="2"/>
        <v/>
      </c>
      <c r="M18" s="43" t="str">
        <f t="shared" si="2"/>
        <v/>
      </c>
      <c r="N18" s="43" t="str">
        <f t="shared" si="2"/>
        <v/>
      </c>
      <c r="O18" s="43" t="str">
        <f t="shared" si="2"/>
        <v/>
      </c>
      <c r="P18" s="43" t="str">
        <f t="shared" si="2"/>
        <v/>
      </c>
      <c r="Q18" s="43" t="str">
        <f t="shared" si="2"/>
        <v/>
      </c>
      <c r="R18" s="43" t="str">
        <f t="shared" si="2"/>
        <v/>
      </c>
      <c r="S18" s="43" t="str">
        <f t="shared" si="2"/>
        <v/>
      </c>
      <c r="T18" s="43" t="str">
        <f t="shared" si="2"/>
        <v/>
      </c>
      <c r="U18" s="43" t="str">
        <f t="shared" si="2"/>
        <v/>
      </c>
      <c r="V18" s="43" t="str">
        <f t="shared" si="2"/>
        <v/>
      </c>
      <c r="W18" s="43" t="str">
        <f t="shared" si="2"/>
        <v/>
      </c>
      <c r="X18" s="43" t="str">
        <f t="shared" si="2"/>
        <v/>
      </c>
      <c r="Y18" s="43" t="str">
        <f t="shared" si="2"/>
        <v/>
      </c>
      <c r="Z18" s="43" t="str">
        <f t="shared" si="2"/>
        <v/>
      </c>
      <c r="AA18" s="43" t="str">
        <f t="shared" si="2"/>
        <v/>
      </c>
      <c r="AB18" s="43" t="str">
        <f t="shared" si="2"/>
        <v/>
      </c>
      <c r="AC18" s="43" t="str">
        <f t="shared" si="2"/>
        <v/>
      </c>
      <c r="AD18" s="43" t="str">
        <f t="shared" si="2"/>
        <v/>
      </c>
      <c r="AE18" s="43" t="str">
        <f t="shared" si="2"/>
        <v/>
      </c>
      <c r="AF18" s="43" t="str">
        <f t="shared" si="2"/>
        <v/>
      </c>
      <c r="AG18" s="43" t="str">
        <f t="shared" si="2"/>
        <v/>
      </c>
      <c r="AH18" s="48"/>
      <c r="AI18" s="44" t="str">
        <f>IF(SUM(D16:AH16)&lt;=0,"",(SUMPRODUCT(ROUND(ROUND(($D$16:AH16)/100,0)*$AB$5/1000,2))))</f>
        <v/>
      </c>
      <c r="AL18" s="56">
        <f>SUM(D18:AG18)</f>
        <v>0</v>
      </c>
    </row>
    <row r="19" spans="1:38" ht="14.25" thickBot="1" x14ac:dyDescent="0.2">
      <c r="A19" s="5"/>
      <c r="B19" s="20" t="s">
        <v>5</v>
      </c>
      <c r="C19" s="21" t="s">
        <v>2</v>
      </c>
      <c r="D19" s="45" t="str">
        <f>IF(D16&lt;=0,"",($AL$14+$AL$10+SUMPRODUCT(ROUND(ROUND(($D$16:D16)/100,0)*$AB$5/1000,2))))</f>
        <v/>
      </c>
      <c r="E19" s="45" t="str">
        <f>IF(E16&lt;=0,"",($AL$14+$AL$10+SUMPRODUCT(ROUND(ROUND(($D$16:E16)/100,0)*$AB$5/1000,2))))</f>
        <v/>
      </c>
      <c r="F19" s="45" t="str">
        <f>IF(F16&lt;=0,"",($AL$14+$AL$10+SUMPRODUCT(ROUND(ROUND(($D$16:F16)/100,0)*$AB$5/1000,2))))</f>
        <v/>
      </c>
      <c r="G19" s="45" t="str">
        <f>IF(G16&lt;=0,"",($AL$14+$AL$10+SUMPRODUCT(ROUND(ROUND(($D$16:G16)/100,0)*$AB$5/1000,2))))</f>
        <v/>
      </c>
      <c r="H19" s="45" t="str">
        <f>IF(H16&lt;=0,"",($AL$14+$AL$10+SUMPRODUCT(ROUND(ROUND(($D$16:H16)/100,0)*$AB$5/1000,2))))</f>
        <v/>
      </c>
      <c r="I19" s="45" t="str">
        <f>IF(I16&lt;=0,"",($AL$14+$AL$10+SUMPRODUCT(ROUND(ROUND(($D$16:I16)/100,0)*$AB$5/1000,2))))</f>
        <v/>
      </c>
      <c r="J19" s="45" t="str">
        <f>IF(J16&lt;=0,"",($AL$14+$AL$10+SUMPRODUCT(ROUND(ROUND(($D$16:J16)/100,0)*$AB$5/1000,2))))</f>
        <v/>
      </c>
      <c r="K19" s="45" t="str">
        <f>IF(K16&lt;=0,"",($AL$14+$AL$10+SUMPRODUCT(ROUND(ROUND(($D$16:K16)/100,0)*$AB$5/1000,2))))</f>
        <v/>
      </c>
      <c r="L19" s="45" t="str">
        <f>IF(L16&lt;=0,"",($AL$14+$AL$10+SUMPRODUCT(ROUND(ROUND(($D$16:L16)/100,0)*$AB$5/1000,2))))</f>
        <v/>
      </c>
      <c r="M19" s="45" t="str">
        <f>IF(M16&lt;=0,"",($AL$14+$AL$10+SUMPRODUCT(ROUND(ROUND(($D$16:M16)/100,0)*$AB$5/1000,2))))</f>
        <v/>
      </c>
      <c r="N19" s="45" t="str">
        <f>IF(N16&lt;=0,"",($AL$14+$AL$10+SUMPRODUCT(ROUND(ROUND(($D$16:N16)/100,0)*$AB$5/1000,2))))</f>
        <v/>
      </c>
      <c r="O19" s="45" t="str">
        <f>IF(O16&lt;=0,"",($AL$14+$AL$10+SUMPRODUCT(ROUND(ROUND(($D$16:O16)/100,0)*$AB$5/1000,2))))</f>
        <v/>
      </c>
      <c r="P19" s="45" t="str">
        <f>IF(P16&lt;=0,"",($AL$14+$AL$10+SUMPRODUCT(ROUND(ROUND(($D$16:P16)/100,0)*$AB$5/1000,2))))</f>
        <v/>
      </c>
      <c r="Q19" s="45" t="str">
        <f>IF(Q16&lt;=0,"",($AL$14+$AL$10+SUMPRODUCT(ROUND(ROUND(($D$16:Q16)/100,0)*$AB$5/1000,2))))</f>
        <v/>
      </c>
      <c r="R19" s="45" t="str">
        <f>IF(R16&lt;=0,"",($AL$14+$AL$10+SUMPRODUCT(ROUND(ROUND(($D$16:R16)/100,0)*$AB$5/1000,2))))</f>
        <v/>
      </c>
      <c r="S19" s="45" t="str">
        <f>IF(S16&lt;=0,"",($AL$14+$AL$10+SUMPRODUCT(ROUND(ROUND(($D$16:S16)/100,0)*$AB$5/1000,2))))</f>
        <v/>
      </c>
      <c r="T19" s="45" t="str">
        <f>IF(T16&lt;=0,"",($AL$14+$AL$10+SUMPRODUCT(ROUND(ROUND(($D$16:T16)/100,0)*$AB$5/1000,2))))</f>
        <v/>
      </c>
      <c r="U19" s="45" t="str">
        <f>IF(U16&lt;=0,"",($AL$14+$AL$10+SUMPRODUCT(ROUND(ROUND(($D$16:U16)/100,0)*$AB$5/1000,2))))</f>
        <v/>
      </c>
      <c r="V19" s="45" t="str">
        <f>IF(V16&lt;=0,"",($AL$14+$AL$10+SUMPRODUCT(ROUND(ROUND(($D$16:V16)/100,0)*$AB$5/1000,2))))</f>
        <v/>
      </c>
      <c r="W19" s="45" t="str">
        <f>IF(W16&lt;=0,"",($AL$14+$AL$10+SUMPRODUCT(ROUND(ROUND(($D$16:W16)/100,0)*$AB$5/1000,2))))</f>
        <v/>
      </c>
      <c r="X19" s="45" t="str">
        <f>IF(X16&lt;=0,"",($AL$14+$AL$10+SUMPRODUCT(ROUND(ROUND(($D$16:X16)/100,0)*$AB$5/1000,2))))</f>
        <v/>
      </c>
      <c r="Y19" s="45" t="str">
        <f>IF(Y16&lt;=0,"",($AL$14+$AL$10+SUMPRODUCT(ROUND(ROUND(($D$16:Y16)/100,0)*$AB$5/1000,2))))</f>
        <v/>
      </c>
      <c r="Z19" s="45" t="str">
        <f>IF(Z16&lt;=0,"",($AL$14+$AL$10+SUMPRODUCT(ROUND(ROUND(($D$16:Z16)/100,0)*$AB$5/1000,2))))</f>
        <v/>
      </c>
      <c r="AA19" s="45" t="str">
        <f>IF(AA16&lt;=0,"",($AL$14+$AL$10+SUMPRODUCT(ROUND(ROUND(($D$16:AA16)/100,0)*$AB$5/1000,2))))</f>
        <v/>
      </c>
      <c r="AB19" s="45" t="str">
        <f>IF(AB16&lt;=0,"",($AL$14+$AL$10+SUMPRODUCT(ROUND(ROUND(($D$16:AB16)/100,0)*$AB$5/1000,2))))</f>
        <v/>
      </c>
      <c r="AC19" s="45" t="str">
        <f>IF(AC16&lt;=0,"",($AL$14+$AL$10+SUMPRODUCT(ROUND(ROUND(($D$16:AC16)/100,0)*$AB$5/1000,2))))</f>
        <v/>
      </c>
      <c r="AD19" s="45" t="str">
        <f>IF(AD16&lt;=0,"",($AL$14+$AL$10+SUMPRODUCT(ROUND(ROUND(($D$16:AD16)/100,0)*$AB$5/1000,2))))</f>
        <v/>
      </c>
      <c r="AE19" s="45" t="str">
        <f>IF(AE16&lt;=0,"",($AL$14+$AL$10+SUMPRODUCT(ROUND(ROUND(($D$16:AE16)/100,0)*$AB$5/1000,2))))</f>
        <v/>
      </c>
      <c r="AF19" s="45" t="str">
        <f>IF(AF16&lt;=0,"",($AL$14+$AL$10+SUMPRODUCT(ROUND(ROUND(($D$16:AF16)/100,0)*$AB$5/1000,2))))</f>
        <v/>
      </c>
      <c r="AG19" s="45" t="str">
        <f>IF(AG16&lt;=0,"",($AL$14+$AL$10+SUMPRODUCT(ROUND(ROUND(($D$16:AG16)/100,0)*$AB$5/1000,2))))</f>
        <v/>
      </c>
      <c r="AH19" s="49"/>
      <c r="AI19" s="47"/>
    </row>
    <row r="20" spans="1:38" x14ac:dyDescent="0.15">
      <c r="A20" s="6"/>
      <c r="B20" s="22" t="s">
        <v>0</v>
      </c>
      <c r="C20" s="23" t="s">
        <v>0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37"/>
    </row>
    <row r="21" spans="1:38" x14ac:dyDescent="0.15">
      <c r="A21" s="4">
        <v>10</v>
      </c>
      <c r="B21" s="17" t="s">
        <v>1</v>
      </c>
      <c r="C21" s="18" t="s">
        <v>2</v>
      </c>
      <c r="D21" s="38" t="str">
        <f>IF(D20&lt;=0,"",($AK$17+$AK$9+$AK$13+SUMPRODUCT(ROUND(($D$20:D20)/100,0)*100)))</f>
        <v/>
      </c>
      <c r="E21" s="38" t="str">
        <f>IF(E20&lt;=0,"",($AK$17+$AK$9+$AK$13+SUMPRODUCT(ROUND(($D$20:E20)/100,0)*100)))</f>
        <v/>
      </c>
      <c r="F21" s="38" t="str">
        <f>IF(F20&lt;=0,"",($AK$17+$AK$9+$AK$13+SUMPRODUCT(ROUND(($D$20:F20)/100,0)*100)))</f>
        <v/>
      </c>
      <c r="G21" s="38" t="str">
        <f>IF(G20&lt;=0,"",($AK$17+$AK$9+$AK$13+SUMPRODUCT(ROUND(($D$20:G20)/100,0)*100)))</f>
        <v/>
      </c>
      <c r="H21" s="38" t="str">
        <f>IF(H20&lt;=0,"",($AK$17+$AK$9+$AK$13+SUMPRODUCT(ROUND(($D$20:H20)/100,0)*100)))</f>
        <v/>
      </c>
      <c r="I21" s="38" t="str">
        <f>IF(I20&lt;=0,"",($AK$17+$AK$9+$AK$13+SUMPRODUCT(ROUND(($D$20:I20)/100,0)*100)))</f>
        <v/>
      </c>
      <c r="J21" s="38" t="str">
        <f>IF(J20&lt;=0,"",($AK$17+$AK$9+$AK$13+SUMPRODUCT(ROUND(($D$20:J20)/100,0)*100)))</f>
        <v/>
      </c>
      <c r="K21" s="38" t="str">
        <f>IF(K20&lt;=0,"",($AK$17+$AK$9+$AK$13+SUMPRODUCT(ROUND(($D$20:K20)/100,0)*100)))</f>
        <v/>
      </c>
      <c r="L21" s="38" t="str">
        <f>IF(L20&lt;=0,"",($AK$17+$AK$9+$AK$13+SUMPRODUCT(ROUND(($D$20:L20)/100,0)*100)))</f>
        <v/>
      </c>
      <c r="M21" s="38" t="str">
        <f>IF(M20&lt;=0,"",($AK$17+$AK$9+$AK$13+SUMPRODUCT(ROUND(($D$20:M20)/100,0)*100)))</f>
        <v/>
      </c>
      <c r="N21" s="38" t="str">
        <f>IF(N20&lt;=0,"",($AK$17+$AK$9+$AK$13+SUMPRODUCT(ROUND(($D$20:N20)/100,0)*100)))</f>
        <v/>
      </c>
      <c r="O21" s="38" t="str">
        <f>IF(O20&lt;=0,"",($AK$17+$AK$9+$AK$13+SUMPRODUCT(ROUND(($D$20:O20)/100,0)*100)))</f>
        <v/>
      </c>
      <c r="P21" s="38" t="str">
        <f>IF(P20&lt;=0,"",($AK$17+$AK$9+$AK$13+SUMPRODUCT(ROUND(($D$20:P20)/100,0)*100)))</f>
        <v/>
      </c>
      <c r="Q21" s="38" t="str">
        <f>IF(Q20&lt;=0,"",($AK$17+$AK$9+$AK$13+SUMPRODUCT(ROUND(($D$20:Q20)/100,0)*100)))</f>
        <v/>
      </c>
      <c r="R21" s="38" t="str">
        <f>IF(R20&lt;=0,"",($AK$17+$AK$9+$AK$13+SUMPRODUCT(ROUND(($D$20:R20)/100,0)*100)))</f>
        <v/>
      </c>
      <c r="S21" s="38" t="str">
        <f>IF(S20&lt;=0,"",($AK$17+$AK$9+$AK$13+SUMPRODUCT(ROUND(($D$20:S20)/100,0)*100)))</f>
        <v/>
      </c>
      <c r="T21" s="38" t="str">
        <f>IF(T20&lt;=0,"",($AK$17+$AK$9+$AK$13+SUMPRODUCT(ROUND(($D$20:T20)/100,0)*100)))</f>
        <v/>
      </c>
      <c r="U21" s="38" t="str">
        <f>IF(U20&lt;=0,"",($AK$17+$AK$9+$AK$13+SUMPRODUCT(ROUND(($D$20:U20)/100,0)*100)))</f>
        <v/>
      </c>
      <c r="V21" s="38" t="str">
        <f>IF(V20&lt;=0,"",($AK$17+$AK$9+$AK$13+SUMPRODUCT(ROUND(($D$20:V20)/100,0)*100)))</f>
        <v/>
      </c>
      <c r="W21" s="38" t="str">
        <f>IF(W20&lt;=0,"",($AK$17+$AK$9+$AK$13+SUMPRODUCT(ROUND(($D$20:W20)/100,0)*100)))</f>
        <v/>
      </c>
      <c r="X21" s="38" t="str">
        <f>IF(X20&lt;=0,"",($AK$17+$AK$9+$AK$13+SUMPRODUCT(ROUND(($D$20:X20)/100,0)*100)))</f>
        <v/>
      </c>
      <c r="Y21" s="38" t="str">
        <f>IF(Y20&lt;=0,"",($AK$17+$AK$9+$AK$13+SUMPRODUCT(ROUND(($D$20:Y20)/100,0)*100)))</f>
        <v/>
      </c>
      <c r="Z21" s="38" t="str">
        <f>IF(Z20&lt;=0,"",($AK$17+$AK$9+$AK$13+SUMPRODUCT(ROUND(($D$20:Z20)/100,0)*100)))</f>
        <v/>
      </c>
      <c r="AA21" s="38" t="str">
        <f>IF(AA20&lt;=0,"",($AK$17+$AK$9+$AK$13+SUMPRODUCT(ROUND(($D$20:AA20)/100,0)*100)))</f>
        <v/>
      </c>
      <c r="AB21" s="38" t="str">
        <f>IF(AB20&lt;=0,"",($AK$17+$AK$9+$AK$13+SUMPRODUCT(ROUND(($D$20:AB20)/100,0)*100)))</f>
        <v/>
      </c>
      <c r="AC21" s="38" t="str">
        <f>IF(AC20&lt;=0,"",($AK$17+$AK$9+$AK$13+SUMPRODUCT(ROUND(($D$20:AC20)/100,0)*100)))</f>
        <v/>
      </c>
      <c r="AD21" s="38" t="str">
        <f>IF(AD20&lt;=0,"",($AK$17+$AK$9+$AK$13+SUMPRODUCT(ROUND(($D$20:AD20)/100,0)*100)))</f>
        <v/>
      </c>
      <c r="AE21" s="38" t="str">
        <f>IF(AE20&lt;=0,"",($AK$17+$AK$9+$AK$13+SUMPRODUCT(ROUND(($D$20:AE20)/100,0)*100)))</f>
        <v/>
      </c>
      <c r="AF21" s="38" t="str">
        <f>IF(AF20&lt;=0,"",($AK$17+$AK$9+$AK$13+SUMPRODUCT(ROUND(($D$20:AF20)/100,0)*100)))</f>
        <v/>
      </c>
      <c r="AG21" s="38" t="str">
        <f>IF(AG20&lt;=0,"",($AK$17+$AK$9+$AK$13+SUMPRODUCT(ROUND(($D$20:AG20)/100,0)*100)))</f>
        <v/>
      </c>
      <c r="AH21" s="38" t="str">
        <f>IF(AH20&lt;=0,"",($AK$17+$AK$9+$AK$13+SUMPRODUCT(ROUND(($D$20:AH20)/100,0)*100)))</f>
        <v/>
      </c>
      <c r="AI21" s="39" t="str">
        <f>IF(SUM(D20:AI20)&lt;=0,"",(SUMPRODUCT(ROUND(($D$20:AI20)/100,0)*100)))</f>
        <v/>
      </c>
      <c r="AK21">
        <f>SUMPRODUCT(ROUND((D20:AH20)/100,0)*100)</f>
        <v>0</v>
      </c>
    </row>
    <row r="22" spans="1:38" x14ac:dyDescent="0.15">
      <c r="A22" s="4"/>
      <c r="B22" s="19" t="s">
        <v>4</v>
      </c>
      <c r="C22" s="18" t="s">
        <v>13</v>
      </c>
      <c r="D22" s="43" t="str">
        <f>IF(D20&lt;=0,"",(ROUND(ROUND(D20/100,0)*$AB$5/1000,2)))</f>
        <v/>
      </c>
      <c r="E22" s="43" t="str">
        <f t="shared" ref="E22:AH22" si="3">IF(E20&lt;=0,"",(ROUND(ROUND(E20/100,0)*$AB$5/1000,2)))</f>
        <v/>
      </c>
      <c r="F22" s="43" t="str">
        <f t="shared" si="3"/>
        <v/>
      </c>
      <c r="G22" s="43" t="str">
        <f t="shared" si="3"/>
        <v/>
      </c>
      <c r="H22" s="43" t="str">
        <f t="shared" si="3"/>
        <v/>
      </c>
      <c r="I22" s="43" t="str">
        <f t="shared" si="3"/>
        <v/>
      </c>
      <c r="J22" s="43" t="str">
        <f t="shared" si="3"/>
        <v/>
      </c>
      <c r="K22" s="43" t="str">
        <f t="shared" si="3"/>
        <v/>
      </c>
      <c r="L22" s="43" t="str">
        <f t="shared" si="3"/>
        <v/>
      </c>
      <c r="M22" s="43" t="str">
        <f t="shared" si="3"/>
        <v/>
      </c>
      <c r="N22" s="43" t="str">
        <f t="shared" si="3"/>
        <v/>
      </c>
      <c r="O22" s="43" t="str">
        <f t="shared" si="3"/>
        <v/>
      </c>
      <c r="P22" s="43" t="str">
        <f t="shared" si="3"/>
        <v/>
      </c>
      <c r="Q22" s="43" t="str">
        <f t="shared" si="3"/>
        <v/>
      </c>
      <c r="R22" s="43" t="str">
        <f t="shared" si="3"/>
        <v/>
      </c>
      <c r="S22" s="43" t="str">
        <f t="shared" si="3"/>
        <v/>
      </c>
      <c r="T22" s="43" t="str">
        <f t="shared" si="3"/>
        <v/>
      </c>
      <c r="U22" s="43" t="str">
        <f t="shared" si="3"/>
        <v/>
      </c>
      <c r="V22" s="43" t="str">
        <f t="shared" si="3"/>
        <v/>
      </c>
      <c r="W22" s="43" t="str">
        <f t="shared" si="3"/>
        <v/>
      </c>
      <c r="X22" s="43" t="str">
        <f t="shared" si="3"/>
        <v/>
      </c>
      <c r="Y22" s="43" t="str">
        <f t="shared" si="3"/>
        <v/>
      </c>
      <c r="Z22" s="43" t="str">
        <f t="shared" si="3"/>
        <v/>
      </c>
      <c r="AA22" s="43" t="str">
        <f t="shared" si="3"/>
        <v/>
      </c>
      <c r="AB22" s="43" t="str">
        <f t="shared" si="3"/>
        <v/>
      </c>
      <c r="AC22" s="43" t="str">
        <f t="shared" si="3"/>
        <v/>
      </c>
      <c r="AD22" s="43" t="str">
        <f t="shared" si="3"/>
        <v/>
      </c>
      <c r="AE22" s="43" t="str">
        <f t="shared" si="3"/>
        <v/>
      </c>
      <c r="AF22" s="43" t="str">
        <f t="shared" si="3"/>
        <v/>
      </c>
      <c r="AG22" s="43" t="str">
        <f t="shared" si="3"/>
        <v/>
      </c>
      <c r="AH22" s="43" t="str">
        <f t="shared" si="3"/>
        <v/>
      </c>
      <c r="AI22" s="44" t="str">
        <f>IF(SUM(D20:AH20)&lt;=0,"",(SUMPRODUCT(ROUND(ROUND(($D$20:AH20)/100,0)*$AB$5/1000,2))))</f>
        <v/>
      </c>
      <c r="AL22" s="56">
        <f>SUM(D22:AH22)</f>
        <v>0</v>
      </c>
    </row>
    <row r="23" spans="1:38" ht="14.25" thickBot="1" x14ac:dyDescent="0.2">
      <c r="A23" s="5"/>
      <c r="B23" s="20" t="s">
        <v>5</v>
      </c>
      <c r="C23" s="21" t="s">
        <v>2</v>
      </c>
      <c r="D23" s="45" t="str">
        <f>IF(D20&lt;=0,"",($AL$18+$AL$14+$AL$10+SUMPRODUCT(ROUND(ROUND(($D$20:D20)/100,0)*$AB$5/1000,2))))</f>
        <v/>
      </c>
      <c r="E23" s="45" t="str">
        <f>IF(E20&lt;=0,"",($AL$18+$AL$14+$AL$10+SUMPRODUCT(ROUND(ROUND(($D$20:E20)/100,0)*$AB$5/1000,2))))</f>
        <v/>
      </c>
      <c r="F23" s="45" t="str">
        <f>IF(F20&lt;=0,"",($AL$18+$AL$14+$AL$10+SUMPRODUCT(ROUND(ROUND(($D$20:F20)/100,0)*$AB$5/1000,2))))</f>
        <v/>
      </c>
      <c r="G23" s="45" t="str">
        <f>IF(G20&lt;=0,"",($AL$18+$AL$14+$AL$10+SUMPRODUCT(ROUND(ROUND(($D$20:G20)/100,0)*$AB$5/1000,2))))</f>
        <v/>
      </c>
      <c r="H23" s="45" t="str">
        <f>IF(H20&lt;=0,"",($AL$18+$AL$14+$AL$10+SUMPRODUCT(ROUND(ROUND(($D$20:H20)/100,0)*$AB$5/1000,2))))</f>
        <v/>
      </c>
      <c r="I23" s="45" t="str">
        <f>IF(I20&lt;=0,"",($AL$18+$AL$14+$AL$10+SUMPRODUCT(ROUND(ROUND(($D$20:I20)/100,0)*$AB$5/1000,2))))</f>
        <v/>
      </c>
      <c r="J23" s="45" t="str">
        <f>IF(J20&lt;=0,"",($AL$18+$AL$14+$AL$10+SUMPRODUCT(ROUND(ROUND(($D$20:J20)/100,0)*$AB$5/1000,2))))</f>
        <v/>
      </c>
      <c r="K23" s="45" t="str">
        <f>IF(K20&lt;=0,"",($AL$18+$AL$14+$AL$10+SUMPRODUCT(ROUND(ROUND(($D$20:K20)/100,0)*$AB$5/1000,2))))</f>
        <v/>
      </c>
      <c r="L23" s="45" t="str">
        <f>IF(L20&lt;=0,"",($AL$18+$AL$14+$AL$10+SUMPRODUCT(ROUND(ROUND(($D$20:L20)/100,0)*$AB$5/1000,2))))</f>
        <v/>
      </c>
      <c r="M23" s="45" t="str">
        <f>IF(M20&lt;=0,"",($AL$18+$AL$14+$AL$10+SUMPRODUCT(ROUND(ROUND(($D$20:M20)/100,0)*$AB$5/1000,2))))</f>
        <v/>
      </c>
      <c r="N23" s="45" t="str">
        <f>IF(N20&lt;=0,"",($AL$18+$AL$14+$AL$10+SUMPRODUCT(ROUND(ROUND(($D$20:N20)/100,0)*$AB$5/1000,2))))</f>
        <v/>
      </c>
      <c r="O23" s="45" t="str">
        <f>IF(O20&lt;=0,"",($AL$18+$AL$14+$AL$10+SUMPRODUCT(ROUND(ROUND(($D$20:O20)/100,0)*$AB$5/1000,2))))</f>
        <v/>
      </c>
      <c r="P23" s="45" t="str">
        <f>IF(P20&lt;=0,"",($AL$18+$AL$14+$AL$10+SUMPRODUCT(ROUND(ROUND(($D$20:P20)/100,0)*$AB$5/1000,2))))</f>
        <v/>
      </c>
      <c r="Q23" s="45" t="str">
        <f>IF(Q20&lt;=0,"",($AL$18+$AL$14+$AL$10+SUMPRODUCT(ROUND(ROUND(($D$20:Q20)/100,0)*$AB$5/1000,2))))</f>
        <v/>
      </c>
      <c r="R23" s="45" t="str">
        <f>IF(R20&lt;=0,"",($AL$18+$AL$14+$AL$10+SUMPRODUCT(ROUND(ROUND(($D$20:R20)/100,0)*$AB$5/1000,2))))</f>
        <v/>
      </c>
      <c r="S23" s="45" t="str">
        <f>IF(S20&lt;=0,"",($AL$18+$AL$14+$AL$10+SUMPRODUCT(ROUND(ROUND(($D$20:S20)/100,0)*$AB$5/1000,2))))</f>
        <v/>
      </c>
      <c r="T23" s="45" t="str">
        <f>IF(T20&lt;=0,"",($AL$18+$AL$14+$AL$10+SUMPRODUCT(ROUND(ROUND(($D$20:T20)/100,0)*$AB$5/1000,2))))</f>
        <v/>
      </c>
      <c r="U23" s="45" t="str">
        <f>IF(U20&lt;=0,"",($AL$18+$AL$14+$AL$10+SUMPRODUCT(ROUND(ROUND(($D$20:U20)/100,0)*$AB$5/1000,2))))</f>
        <v/>
      </c>
      <c r="V23" s="45" t="str">
        <f>IF(V20&lt;=0,"",($AL$18+$AL$14+$AL$10+SUMPRODUCT(ROUND(ROUND(($D$20:V20)/100,0)*$AB$5/1000,2))))</f>
        <v/>
      </c>
      <c r="W23" s="45" t="str">
        <f>IF(W20&lt;=0,"",($AL$18+$AL$14+$AL$10+SUMPRODUCT(ROUND(ROUND(($D$20:W20)/100,0)*$AB$5/1000,2))))</f>
        <v/>
      </c>
      <c r="X23" s="45" t="str">
        <f>IF(X20&lt;=0,"",($AL$18+$AL$14+$AL$10+SUMPRODUCT(ROUND(ROUND(($D$20:X20)/100,0)*$AB$5/1000,2))))</f>
        <v/>
      </c>
      <c r="Y23" s="45" t="str">
        <f>IF(Y20&lt;=0,"",($AL$18+$AL$14+$AL$10+SUMPRODUCT(ROUND(ROUND(($D$20:Y20)/100,0)*$AB$5/1000,2))))</f>
        <v/>
      </c>
      <c r="Z23" s="45" t="str">
        <f>IF(Z20&lt;=0,"",($AL$18+$AL$14+$AL$10+SUMPRODUCT(ROUND(ROUND(($D$20:Z20)/100,0)*$AB$5/1000,2))))</f>
        <v/>
      </c>
      <c r="AA23" s="45" t="str">
        <f>IF(AA20&lt;=0,"",($AL$18+$AL$14+$AL$10+SUMPRODUCT(ROUND(ROUND(($D$20:AA20)/100,0)*$AB$5/1000,2))))</f>
        <v/>
      </c>
      <c r="AB23" s="45" t="str">
        <f>IF(AB20&lt;=0,"",($AL$18+$AL$14+$AL$10+SUMPRODUCT(ROUND(ROUND(($D$20:AB20)/100,0)*$AB$5/1000,2))))</f>
        <v/>
      </c>
      <c r="AC23" s="45" t="str">
        <f>IF(AC20&lt;=0,"",($AL$18+$AL$14+$AL$10+SUMPRODUCT(ROUND(ROUND(($D$20:AC20)/100,0)*$AB$5/1000,2))))</f>
        <v/>
      </c>
      <c r="AD23" s="45" t="str">
        <f>IF(AD20&lt;=0,"",($AL$18+$AL$14+$AL$10+SUMPRODUCT(ROUND(ROUND(($D$20:AD20)/100,0)*$AB$5/1000,2))))</f>
        <v/>
      </c>
      <c r="AE23" s="45" t="str">
        <f>IF(AE20&lt;=0,"",($AL$18+$AL$14+$AL$10+SUMPRODUCT(ROUND(ROUND(($D$20:AE20)/100,0)*$AB$5/1000,2))))</f>
        <v/>
      </c>
      <c r="AF23" s="45" t="str">
        <f>IF(AF20&lt;=0,"",($AL$18+$AL$14+$AL$10+SUMPRODUCT(ROUND(ROUND(($D$20:AF20)/100,0)*$AB$5/1000,2))))</f>
        <v/>
      </c>
      <c r="AG23" s="45" t="str">
        <f>IF(AG20&lt;=0,"",($AL$18+$AL$14+$AL$10+SUMPRODUCT(ROUND(ROUND(($D$20:AG20)/100,0)*$AB$5/1000,2))))</f>
        <v/>
      </c>
      <c r="AH23" s="45" t="str">
        <f>IF(AH20&lt;=0,"",($AL$18+$AL$14+$AL$10+SUMPRODUCT(ROUND(ROUND(($D$20:AH20)/100,0)*$AB$5/1000,2))))</f>
        <v/>
      </c>
      <c r="AI23" s="47"/>
    </row>
    <row r="24" spans="1:38" x14ac:dyDescent="0.15">
      <c r="A24" s="6"/>
      <c r="B24" s="22" t="s">
        <v>0</v>
      </c>
      <c r="C24" s="23" t="s">
        <v>0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40"/>
      <c r="AI24" s="37"/>
    </row>
    <row r="25" spans="1:38" x14ac:dyDescent="0.15">
      <c r="A25" s="4">
        <v>11</v>
      </c>
      <c r="B25" s="17" t="s">
        <v>1</v>
      </c>
      <c r="C25" s="18" t="s">
        <v>2</v>
      </c>
      <c r="D25" s="38" t="str">
        <f>IF(D24&lt;=0,"",($AK$21+$AK$9+$AK$13+$AK$17+SUMPRODUCT(ROUND(($D$24:D24)/100,0)*100)))</f>
        <v/>
      </c>
      <c r="E25" s="38" t="str">
        <f>IF(E24&lt;=0,"",($AK$21+$AK$9+$AK$13+$AK$17+SUMPRODUCT(ROUND(($D$24:E24)/100,0)*100)))</f>
        <v/>
      </c>
      <c r="F25" s="38" t="str">
        <f>IF(F24&lt;=0,"",($AK$21+$AK$9+$AK$13+$AK$17+SUMPRODUCT(ROUND(($D$24:F24)/100,0)*100)))</f>
        <v/>
      </c>
      <c r="G25" s="38" t="str">
        <f>IF(G24&lt;=0,"",($AK$21+$AK$9+$AK$13+$AK$17+SUMPRODUCT(ROUND(($D$24:G24)/100,0)*100)))</f>
        <v/>
      </c>
      <c r="H25" s="38" t="str">
        <f>IF(H24&lt;=0,"",($AK$21+$AK$9+$AK$13+$AK$17+SUMPRODUCT(ROUND(($D$24:H24)/100,0)*100)))</f>
        <v/>
      </c>
      <c r="I25" s="38" t="str">
        <f>IF(I24&lt;=0,"",($AK$21+$AK$9+$AK$13+$AK$17+SUMPRODUCT(ROUND(($D$24:I24)/100,0)*100)))</f>
        <v/>
      </c>
      <c r="J25" s="38" t="str">
        <f>IF(J24&lt;=0,"",($AK$21+$AK$9+$AK$13+$AK$17+SUMPRODUCT(ROUND(($D$24:J24)/100,0)*100)))</f>
        <v/>
      </c>
      <c r="K25" s="38" t="str">
        <f>IF(K24&lt;=0,"",($AK$21+$AK$9+$AK$13+$AK$17+SUMPRODUCT(ROUND(($D$24:K24)/100,0)*100)))</f>
        <v/>
      </c>
      <c r="L25" s="38" t="str">
        <f>IF(L24&lt;=0,"",($AK$21+$AK$9+$AK$13+$AK$17+SUMPRODUCT(ROUND(($D$24:L24)/100,0)*100)))</f>
        <v/>
      </c>
      <c r="M25" s="38" t="str">
        <f>IF(M24&lt;=0,"",($AK$21+$AK$9+$AK$13+$AK$17+SUMPRODUCT(ROUND(($D$24:M24)/100,0)*100)))</f>
        <v/>
      </c>
      <c r="N25" s="38" t="str">
        <f>IF(N24&lt;=0,"",($AK$21+$AK$9+$AK$13+$AK$17+SUMPRODUCT(ROUND(($D$24:N24)/100,0)*100)))</f>
        <v/>
      </c>
      <c r="O25" s="38" t="str">
        <f>IF(O24&lt;=0,"",($AK$21+$AK$9+$AK$13+$AK$17+SUMPRODUCT(ROUND(($D$24:O24)/100,0)*100)))</f>
        <v/>
      </c>
      <c r="P25" s="38" t="str">
        <f>IF(P24&lt;=0,"",($AK$21+$AK$9+$AK$13+$AK$17+SUMPRODUCT(ROUND(($D$24:P24)/100,0)*100)))</f>
        <v/>
      </c>
      <c r="Q25" s="38" t="str">
        <f>IF(Q24&lt;=0,"",($AK$21+$AK$9+$AK$13+$AK$17+SUMPRODUCT(ROUND(($D$24:Q24)/100,0)*100)))</f>
        <v/>
      </c>
      <c r="R25" s="38" t="str">
        <f>IF(R24&lt;=0,"",($AK$21+$AK$9+$AK$13+$AK$17+SUMPRODUCT(ROUND(($D$24:R24)/100,0)*100)))</f>
        <v/>
      </c>
      <c r="S25" s="38" t="str">
        <f>IF(S24&lt;=0,"",($AK$21+$AK$9+$AK$13+$AK$17+SUMPRODUCT(ROUND(($D$24:S24)/100,0)*100)))</f>
        <v/>
      </c>
      <c r="T25" s="38" t="str">
        <f>IF(T24&lt;=0,"",($AK$21+$AK$9+$AK$13+$AK$17+SUMPRODUCT(ROUND(($D$24:T24)/100,0)*100)))</f>
        <v/>
      </c>
      <c r="U25" s="38" t="str">
        <f>IF(U24&lt;=0,"",($AK$21+$AK$9+$AK$13+$AK$17+SUMPRODUCT(ROUND(($D$24:U24)/100,0)*100)))</f>
        <v/>
      </c>
      <c r="V25" s="38" t="str">
        <f>IF(V24&lt;=0,"",($AK$21+$AK$9+$AK$13+$AK$17+SUMPRODUCT(ROUND(($D$24:V24)/100,0)*100)))</f>
        <v/>
      </c>
      <c r="W25" s="38" t="str">
        <f>IF(W24&lt;=0,"",($AK$21+$AK$9+$AK$13+$AK$17+SUMPRODUCT(ROUND(($D$24:W24)/100,0)*100)))</f>
        <v/>
      </c>
      <c r="X25" s="38" t="str">
        <f>IF(X24&lt;=0,"",($AK$21+$AK$9+$AK$13+$AK$17+SUMPRODUCT(ROUND(($D$24:X24)/100,0)*100)))</f>
        <v/>
      </c>
      <c r="Y25" s="38" t="str">
        <f>IF(Y24&lt;=0,"",($AK$21+$AK$9+$AK$13+$AK$17+SUMPRODUCT(ROUND(($D$24:Y24)/100,0)*100)))</f>
        <v/>
      </c>
      <c r="Z25" s="38" t="str">
        <f>IF(Z24&lt;=0,"",($AK$21+$AK$9+$AK$13+$AK$17+SUMPRODUCT(ROUND(($D$24:Z24)/100,0)*100)))</f>
        <v/>
      </c>
      <c r="AA25" s="38" t="str">
        <f>IF(AA24&lt;=0,"",($AK$21+$AK$9+$AK$13+$AK$17+SUMPRODUCT(ROUND(($D$24:AA24)/100,0)*100)))</f>
        <v/>
      </c>
      <c r="AB25" s="38" t="str">
        <f>IF(AB24&lt;=0,"",($AK$21+$AK$9+$AK$13+$AK$17+SUMPRODUCT(ROUND(($D$24:AB24)/100,0)*100)))</f>
        <v/>
      </c>
      <c r="AC25" s="38" t="str">
        <f>IF(AC24&lt;=0,"",($AK$21+$AK$9+$AK$13+$AK$17+SUMPRODUCT(ROUND(($D$24:AC24)/100,0)*100)))</f>
        <v/>
      </c>
      <c r="AD25" s="38" t="str">
        <f>IF(AD24&lt;=0,"",($AK$21+$AK$9+$AK$13+$AK$17+SUMPRODUCT(ROUND(($D$24:AD24)/100,0)*100)))</f>
        <v/>
      </c>
      <c r="AE25" s="38" t="str">
        <f>IF(AE24&lt;=0,"",($AK$21+$AK$9+$AK$13+$AK$17+SUMPRODUCT(ROUND(($D$24:AE24)/100,0)*100)))</f>
        <v/>
      </c>
      <c r="AF25" s="38" t="str">
        <f>IF(AF24&lt;=0,"",($AK$21+$AK$9+$AK$13+$AK$17+SUMPRODUCT(ROUND(($D$24:AF24)/100,0)*100)))</f>
        <v/>
      </c>
      <c r="AG25" s="38" t="str">
        <f>IF(AG24&lt;=0,"",($AK$21+$AK$9+$AK$13+$AK$17+SUMPRODUCT(ROUND(($D$24:AG24)/100,0)*100)))</f>
        <v/>
      </c>
      <c r="AH25" s="41"/>
      <c r="AI25" s="39" t="str">
        <f>IF(SUM(D24:AI24)&lt;=0,"",(SUMPRODUCT(ROUND(($D$24:AI24)/100,0)*100)))</f>
        <v/>
      </c>
      <c r="AK25">
        <f>SUMPRODUCT(ROUND((D24:AG24)/100,0)*100)</f>
        <v>0</v>
      </c>
    </row>
    <row r="26" spans="1:38" x14ac:dyDescent="0.15">
      <c r="A26" s="4"/>
      <c r="B26" s="19" t="s">
        <v>4</v>
      </c>
      <c r="C26" s="18" t="s">
        <v>13</v>
      </c>
      <c r="D26" s="43" t="str">
        <f>IF(D24&lt;=0,"",(ROUND(ROUND(D24/100,0)*$AB$5/1000,2)))</f>
        <v/>
      </c>
      <c r="E26" s="43" t="str">
        <f t="shared" ref="E26:AG26" si="4">IF(E24&lt;=0,"",(ROUND(ROUND(E24/100,0)*$AB$5/1000,2)))</f>
        <v/>
      </c>
      <c r="F26" s="43" t="str">
        <f t="shared" si="4"/>
        <v/>
      </c>
      <c r="G26" s="43" t="str">
        <f t="shared" si="4"/>
        <v/>
      </c>
      <c r="H26" s="43" t="str">
        <f t="shared" si="4"/>
        <v/>
      </c>
      <c r="I26" s="43" t="str">
        <f t="shared" si="4"/>
        <v/>
      </c>
      <c r="J26" s="43" t="str">
        <f t="shared" si="4"/>
        <v/>
      </c>
      <c r="K26" s="43" t="str">
        <f t="shared" si="4"/>
        <v/>
      </c>
      <c r="L26" s="43" t="str">
        <f t="shared" si="4"/>
        <v/>
      </c>
      <c r="M26" s="43" t="str">
        <f t="shared" si="4"/>
        <v/>
      </c>
      <c r="N26" s="43" t="str">
        <f t="shared" si="4"/>
        <v/>
      </c>
      <c r="O26" s="43" t="str">
        <f t="shared" si="4"/>
        <v/>
      </c>
      <c r="P26" s="43" t="str">
        <f t="shared" si="4"/>
        <v/>
      </c>
      <c r="Q26" s="43" t="str">
        <f t="shared" si="4"/>
        <v/>
      </c>
      <c r="R26" s="43" t="str">
        <f t="shared" si="4"/>
        <v/>
      </c>
      <c r="S26" s="43" t="str">
        <f t="shared" si="4"/>
        <v/>
      </c>
      <c r="T26" s="43" t="str">
        <f t="shared" si="4"/>
        <v/>
      </c>
      <c r="U26" s="43" t="str">
        <f t="shared" si="4"/>
        <v/>
      </c>
      <c r="V26" s="43" t="str">
        <f t="shared" si="4"/>
        <v/>
      </c>
      <c r="W26" s="43" t="str">
        <f t="shared" si="4"/>
        <v/>
      </c>
      <c r="X26" s="43" t="str">
        <f t="shared" si="4"/>
        <v/>
      </c>
      <c r="Y26" s="43" t="str">
        <f t="shared" si="4"/>
        <v/>
      </c>
      <c r="Z26" s="43" t="str">
        <f t="shared" si="4"/>
        <v/>
      </c>
      <c r="AA26" s="43" t="str">
        <f t="shared" si="4"/>
        <v/>
      </c>
      <c r="AB26" s="43" t="str">
        <f t="shared" si="4"/>
        <v/>
      </c>
      <c r="AC26" s="43" t="str">
        <f t="shared" si="4"/>
        <v/>
      </c>
      <c r="AD26" s="43" t="str">
        <f t="shared" si="4"/>
        <v/>
      </c>
      <c r="AE26" s="43" t="str">
        <f t="shared" si="4"/>
        <v/>
      </c>
      <c r="AF26" s="43" t="str">
        <f t="shared" si="4"/>
        <v/>
      </c>
      <c r="AG26" s="43" t="str">
        <f t="shared" si="4"/>
        <v/>
      </c>
      <c r="AH26" s="48"/>
      <c r="AI26" s="44" t="str">
        <f>IF(SUM(D24:AH24)&lt;=0,"",(SUMPRODUCT(ROUND(ROUND(($D$24:AH24)/100,0)*$AB$5/1000,2))))</f>
        <v/>
      </c>
      <c r="AL26" s="56">
        <f>SUM(D26:AG26)</f>
        <v>0</v>
      </c>
    </row>
    <row r="27" spans="1:38" ht="14.25" thickBot="1" x14ac:dyDescent="0.2">
      <c r="A27" s="5"/>
      <c r="B27" s="20" t="s">
        <v>5</v>
      </c>
      <c r="C27" s="21" t="s">
        <v>2</v>
      </c>
      <c r="D27" s="45" t="str">
        <f>IF(D24&lt;=0,"",($AL$22+$AL$10+$AL$14+$AL$18+SUMPRODUCT(ROUND(ROUND(($D$24:D24)/100,0)*$AB$5/1000,2))))</f>
        <v/>
      </c>
      <c r="E27" s="45" t="str">
        <f>IF(E24&lt;=0,"",($AL$22+$AL$10+$AL$14+$AL$18+SUMPRODUCT(ROUND(ROUND(($D$24:E24)/100,0)*$AB$5/1000,2))))</f>
        <v/>
      </c>
      <c r="F27" s="45" t="str">
        <f>IF(F24&lt;=0,"",($AL$22+$AL$10+$AL$14+$AL$18+SUMPRODUCT(ROUND(ROUND(($D$24:F24)/100,0)*$AB$5/1000,2))))</f>
        <v/>
      </c>
      <c r="G27" s="45" t="str">
        <f>IF(G24&lt;=0,"",($AL$22+$AL$10+$AL$14+$AL$18+SUMPRODUCT(ROUND(ROUND(($D$24:G24)/100,0)*$AB$5/1000,2))))</f>
        <v/>
      </c>
      <c r="H27" s="45" t="str">
        <f>IF(H24&lt;=0,"",($AL$22+$AL$10+$AL$14+$AL$18+SUMPRODUCT(ROUND(ROUND(($D$24:H24)/100,0)*$AB$5/1000,2))))</f>
        <v/>
      </c>
      <c r="I27" s="45" t="str">
        <f>IF(I24&lt;=0,"",($AL$22+$AL$10+$AL$14+$AL$18+SUMPRODUCT(ROUND(ROUND(($D$24:I24)/100,0)*$AB$5/1000,2))))</f>
        <v/>
      </c>
      <c r="J27" s="45" t="str">
        <f>IF(J24&lt;=0,"",($AL$22+$AL$10+$AL$14+$AL$18+SUMPRODUCT(ROUND(ROUND(($D$24:J24)/100,0)*$AB$5/1000,2))))</f>
        <v/>
      </c>
      <c r="K27" s="45" t="str">
        <f>IF(K24&lt;=0,"",($AL$22+$AL$10+$AL$14+$AL$18+SUMPRODUCT(ROUND(ROUND(($D$24:K24)/100,0)*$AB$5/1000,2))))</f>
        <v/>
      </c>
      <c r="L27" s="45" t="str">
        <f>IF(L24&lt;=0,"",($AL$22+$AL$10+$AL$14+$AL$18+SUMPRODUCT(ROUND(ROUND(($D$24:L24)/100,0)*$AB$5/1000,2))))</f>
        <v/>
      </c>
      <c r="M27" s="45" t="str">
        <f>IF(M24&lt;=0,"",($AL$22+$AL$10+$AL$14+$AL$18+SUMPRODUCT(ROUND(ROUND(($D$24:M24)/100,0)*$AB$5/1000,2))))</f>
        <v/>
      </c>
      <c r="N27" s="45" t="str">
        <f>IF(N24&lt;=0,"",($AL$22+$AL$10+$AL$14+$AL$18+SUMPRODUCT(ROUND(ROUND(($D$24:N24)/100,0)*$AB$5/1000,2))))</f>
        <v/>
      </c>
      <c r="O27" s="45" t="str">
        <f>IF(O24&lt;=0,"",($AL$22+$AL$10+$AL$14+$AL$18+SUMPRODUCT(ROUND(ROUND(($D$24:O24)/100,0)*$AB$5/1000,2))))</f>
        <v/>
      </c>
      <c r="P27" s="45" t="str">
        <f>IF(P24&lt;=0,"",($AL$22+$AL$10+$AL$14+$AL$18+SUMPRODUCT(ROUND(ROUND(($D$24:P24)/100,0)*$AB$5/1000,2))))</f>
        <v/>
      </c>
      <c r="Q27" s="45" t="str">
        <f>IF(Q24&lt;=0,"",($AL$22+$AL$10+$AL$14+$AL$18+SUMPRODUCT(ROUND(ROUND(($D$24:Q24)/100,0)*$AB$5/1000,2))))</f>
        <v/>
      </c>
      <c r="R27" s="45" t="str">
        <f>IF(R24&lt;=0,"",($AL$22+$AL$10+$AL$14+$AL$18+SUMPRODUCT(ROUND(ROUND(($D$24:R24)/100,0)*$AB$5/1000,2))))</f>
        <v/>
      </c>
      <c r="S27" s="45" t="str">
        <f>IF(S24&lt;=0,"",($AL$22+$AL$10+$AL$14+$AL$18+SUMPRODUCT(ROUND(ROUND(($D$24:S24)/100,0)*$AB$5/1000,2))))</f>
        <v/>
      </c>
      <c r="T27" s="45" t="str">
        <f>IF(T24&lt;=0,"",($AL$22+$AL$10+$AL$14+$AL$18+SUMPRODUCT(ROUND(ROUND(($D$24:T24)/100,0)*$AB$5/1000,2))))</f>
        <v/>
      </c>
      <c r="U27" s="45" t="str">
        <f>IF(U24&lt;=0,"",($AL$22+$AL$10+$AL$14+$AL$18+SUMPRODUCT(ROUND(ROUND(($D$24:U24)/100,0)*$AB$5/1000,2))))</f>
        <v/>
      </c>
      <c r="V27" s="45" t="str">
        <f>IF(V24&lt;=0,"",($AL$22+$AL$10+$AL$14+$AL$18+SUMPRODUCT(ROUND(ROUND(($D$24:V24)/100,0)*$AB$5/1000,2))))</f>
        <v/>
      </c>
      <c r="W27" s="45" t="str">
        <f>IF(W24&lt;=0,"",($AL$22+$AL$10+$AL$14+$AL$18+SUMPRODUCT(ROUND(ROUND(($D$24:W24)/100,0)*$AB$5/1000,2))))</f>
        <v/>
      </c>
      <c r="X27" s="45" t="str">
        <f>IF(X24&lt;=0,"",($AL$22+$AL$10+$AL$14+$AL$18+SUMPRODUCT(ROUND(ROUND(($D$24:X24)/100,0)*$AB$5/1000,2))))</f>
        <v/>
      </c>
      <c r="Y27" s="45" t="str">
        <f>IF(Y24&lt;=0,"",($AL$22+$AL$10+$AL$14+$AL$18+SUMPRODUCT(ROUND(ROUND(($D$24:Y24)/100,0)*$AB$5/1000,2))))</f>
        <v/>
      </c>
      <c r="Z27" s="45" t="str">
        <f>IF(Z24&lt;=0,"",($AL$22+$AL$10+$AL$14+$AL$18+SUMPRODUCT(ROUND(ROUND(($D$24:Z24)/100,0)*$AB$5/1000,2))))</f>
        <v/>
      </c>
      <c r="AA27" s="45" t="str">
        <f>IF(AA24&lt;=0,"",($AL$22+$AL$10+$AL$14+$AL$18+SUMPRODUCT(ROUND(ROUND(($D$24:AA24)/100,0)*$AB$5/1000,2))))</f>
        <v/>
      </c>
      <c r="AB27" s="45" t="str">
        <f>IF(AB24&lt;=0,"",($AL$22+$AL$10+$AL$14+$AL$18+SUMPRODUCT(ROUND(ROUND(($D$24:AB24)/100,0)*$AB$5/1000,2))))</f>
        <v/>
      </c>
      <c r="AC27" s="45" t="str">
        <f>IF(AC24&lt;=0,"",($AL$22+$AL$10+$AL$14+$AL$18+SUMPRODUCT(ROUND(ROUND(($D$24:AC24)/100,0)*$AB$5/1000,2))))</f>
        <v/>
      </c>
      <c r="AD27" s="45" t="str">
        <f>IF(AD24&lt;=0,"",($AL$22+$AL$10+$AL$14+$AL$18+SUMPRODUCT(ROUND(ROUND(($D$24:AD24)/100,0)*$AB$5/1000,2))))</f>
        <v/>
      </c>
      <c r="AE27" s="45" t="str">
        <f>IF(AE24&lt;=0,"",($AL$22+$AL$10+$AL$14+$AL$18+SUMPRODUCT(ROUND(ROUND(($D$24:AE24)/100,0)*$AB$5/1000,2))))</f>
        <v/>
      </c>
      <c r="AF27" s="45" t="str">
        <f>IF(AF24&lt;=0,"",($AL$22+$AL$10+$AL$14+$AL$18+SUMPRODUCT(ROUND(ROUND(($D$24:AF24)/100,0)*$AB$5/1000,2))))</f>
        <v/>
      </c>
      <c r="AG27" s="45" t="str">
        <f>IF(AG24&lt;=0,"",($AL$22+$AL$10+$AL$14+$AL$18+SUMPRODUCT(ROUND(ROUND(($D$24:AG24)/100,0)*$AB$5/1000,2))))</f>
        <v/>
      </c>
      <c r="AH27" s="49"/>
      <c r="AI27" s="47"/>
    </row>
    <row r="28" spans="1:38" x14ac:dyDescent="0.15">
      <c r="A28" s="6"/>
      <c r="B28" s="22" t="s">
        <v>0</v>
      </c>
      <c r="C28" s="23" t="s">
        <v>0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37"/>
    </row>
    <row r="29" spans="1:38" x14ac:dyDescent="0.15">
      <c r="A29" s="4">
        <v>12</v>
      </c>
      <c r="B29" s="17" t="s">
        <v>1</v>
      </c>
      <c r="C29" s="18" t="s">
        <v>2</v>
      </c>
      <c r="D29" s="38" t="str">
        <f>IF(D28&lt;=0,"",($AK$25+$AK$9+$AK$13+$AK$17+$AK$21+SUMPRODUCT(ROUND(($D$28:D28)/100,0)*100)))</f>
        <v/>
      </c>
      <c r="E29" s="38" t="str">
        <f>IF(E28&lt;=0,"",($AK$25+$AK$9+$AK$13+$AK$17+$AK$21+SUMPRODUCT(ROUND(($D$28:E28)/100,0)*100)))</f>
        <v/>
      </c>
      <c r="F29" s="38" t="str">
        <f>IF(F28&lt;=0,"",($AK$25+$AK$9+$AK$13+$AK$17+$AK$21+SUMPRODUCT(ROUND(($D$28:F28)/100,0)*100)))</f>
        <v/>
      </c>
      <c r="G29" s="38" t="str">
        <f>IF(G28&lt;=0,"",($AK$25+$AK$9+$AK$13+$AK$17+$AK$21+SUMPRODUCT(ROUND(($D$28:G28)/100,0)*100)))</f>
        <v/>
      </c>
      <c r="H29" s="38" t="str">
        <f>IF(H28&lt;=0,"",($AK$25+$AK$9+$AK$13+$AK$17+$AK$21+SUMPRODUCT(ROUND(($D$28:H28)/100,0)*100)))</f>
        <v/>
      </c>
      <c r="I29" s="38" t="str">
        <f>IF(I28&lt;=0,"",($AK$25+$AK$9+$AK$13+$AK$17+$AK$21+SUMPRODUCT(ROUND(($D$28:I28)/100,0)*100)))</f>
        <v/>
      </c>
      <c r="J29" s="38" t="str">
        <f>IF(J28&lt;=0,"",($AK$25+$AK$9+$AK$13+$AK$17+$AK$21+SUMPRODUCT(ROUND(($D$28:J28)/100,0)*100)))</f>
        <v/>
      </c>
      <c r="K29" s="38" t="str">
        <f>IF(K28&lt;=0,"",($AK$25+$AK$9+$AK$13+$AK$17+$AK$21+SUMPRODUCT(ROUND(($D$28:K28)/100,0)*100)))</f>
        <v/>
      </c>
      <c r="L29" s="38" t="str">
        <f>IF(L28&lt;=0,"",($AK$25+$AK$9+$AK$13+$AK$17+$AK$21+SUMPRODUCT(ROUND(($D$28:L28)/100,0)*100)))</f>
        <v/>
      </c>
      <c r="M29" s="38" t="str">
        <f>IF(M28&lt;=0,"",($AK$25+$AK$9+$AK$13+$AK$17+$AK$21+SUMPRODUCT(ROUND(($D$28:M28)/100,0)*100)))</f>
        <v/>
      </c>
      <c r="N29" s="38" t="str">
        <f>IF(N28&lt;=0,"",($AK$25+$AK$9+$AK$13+$AK$17+$AK$21+SUMPRODUCT(ROUND(($D$28:N28)/100,0)*100)))</f>
        <v/>
      </c>
      <c r="O29" s="38" t="str">
        <f>IF(O28&lt;=0,"",($AK$25+$AK$9+$AK$13+$AK$17+$AK$21+SUMPRODUCT(ROUND(($D$28:O28)/100,0)*100)))</f>
        <v/>
      </c>
      <c r="P29" s="38" t="str">
        <f>IF(P28&lt;=0,"",($AK$25+$AK$9+$AK$13+$AK$17+$AK$21+SUMPRODUCT(ROUND(($D$28:P28)/100,0)*100)))</f>
        <v/>
      </c>
      <c r="Q29" s="38" t="str">
        <f>IF(Q28&lt;=0,"",($AK$25+$AK$9+$AK$13+$AK$17+$AK$21+SUMPRODUCT(ROUND(($D$28:Q28)/100,0)*100)))</f>
        <v/>
      </c>
      <c r="R29" s="38" t="str">
        <f>IF(R28&lt;=0,"",($AK$25+$AK$9+$AK$13+$AK$17+$AK$21+SUMPRODUCT(ROUND(($D$28:R28)/100,0)*100)))</f>
        <v/>
      </c>
      <c r="S29" s="38" t="str">
        <f>IF(S28&lt;=0,"",($AK$25+$AK$9+$AK$13+$AK$17+$AK$21+SUMPRODUCT(ROUND(($D$28:S28)/100,0)*100)))</f>
        <v/>
      </c>
      <c r="T29" s="38" t="str">
        <f>IF(T28&lt;=0,"",($AK$25+$AK$9+$AK$13+$AK$17+$AK$21+SUMPRODUCT(ROUND(($D$28:T28)/100,0)*100)))</f>
        <v/>
      </c>
      <c r="U29" s="38" t="str">
        <f>IF(U28&lt;=0,"",($AK$25+$AK$9+$AK$13+$AK$17+$AK$21+SUMPRODUCT(ROUND(($D$28:U28)/100,0)*100)))</f>
        <v/>
      </c>
      <c r="V29" s="38" t="str">
        <f>IF(V28&lt;=0,"",($AK$25+$AK$9+$AK$13+$AK$17+$AK$21+SUMPRODUCT(ROUND(($D$28:V28)/100,0)*100)))</f>
        <v/>
      </c>
      <c r="W29" s="38" t="str">
        <f>IF(W28&lt;=0,"",($AK$25+$AK$9+$AK$13+$AK$17+$AK$21+SUMPRODUCT(ROUND(($D$28:W28)/100,0)*100)))</f>
        <v/>
      </c>
      <c r="X29" s="38" t="str">
        <f>IF(X28&lt;=0,"",($AK$25+$AK$9+$AK$13+$AK$17+$AK$21+SUMPRODUCT(ROUND(($D$28:X28)/100,0)*100)))</f>
        <v/>
      </c>
      <c r="Y29" s="38" t="str">
        <f>IF(Y28&lt;=0,"",($AK$25+$AK$9+$AK$13+$AK$17+$AK$21+SUMPRODUCT(ROUND(($D$28:Y28)/100,0)*100)))</f>
        <v/>
      </c>
      <c r="Z29" s="38" t="str">
        <f>IF(Z28&lt;=0,"",($AK$25+$AK$9+$AK$13+$AK$17+$AK$21+SUMPRODUCT(ROUND(($D$28:Z28)/100,0)*100)))</f>
        <v/>
      </c>
      <c r="AA29" s="38" t="str">
        <f>IF(AA28&lt;=0,"",($AK$25+$AK$9+$AK$13+$AK$17+$AK$21+SUMPRODUCT(ROUND(($D$28:AA28)/100,0)*100)))</f>
        <v/>
      </c>
      <c r="AB29" s="38" t="str">
        <f>IF(AB28&lt;=0,"",($AK$25+$AK$9+$AK$13+$AK$17+$AK$21+SUMPRODUCT(ROUND(($D$28:AB28)/100,0)*100)))</f>
        <v/>
      </c>
      <c r="AC29" s="38" t="str">
        <f>IF(AC28&lt;=0,"",($AK$25+$AK$9+$AK$13+$AK$17+$AK$21+SUMPRODUCT(ROUND(($D$28:AC28)/100,0)*100)))</f>
        <v/>
      </c>
      <c r="AD29" s="38" t="str">
        <f>IF(AD28&lt;=0,"",($AK$25+$AK$9+$AK$13+$AK$17+$AK$21+SUMPRODUCT(ROUND(($D$28:AD28)/100,0)*100)))</f>
        <v/>
      </c>
      <c r="AE29" s="38" t="str">
        <f>IF(AE28&lt;=0,"",($AK$25+$AK$9+$AK$13+$AK$17+$AK$21+SUMPRODUCT(ROUND(($D$28:AE28)/100,0)*100)))</f>
        <v/>
      </c>
      <c r="AF29" s="38" t="str">
        <f>IF(AF28&lt;=0,"",($AK$25+$AK$9+$AK$13+$AK$17+$AK$21+SUMPRODUCT(ROUND(($D$28:AF28)/100,0)*100)))</f>
        <v/>
      </c>
      <c r="AG29" s="38" t="str">
        <f>IF(AG28&lt;=0,"",($AK$25+$AK$9+$AK$13+$AK$17+$AK$21+SUMPRODUCT(ROUND(($D$28:AG28)/100,0)*100)))</f>
        <v/>
      </c>
      <c r="AH29" s="38" t="str">
        <f>IF(AH28&lt;=0,"",($AK$25+$AK$9+$AK$13+$AK$17+$AK$21+SUMPRODUCT(ROUND(($D$28:AH28)/100,0)*100)))</f>
        <v/>
      </c>
      <c r="AI29" s="39" t="str">
        <f>IF(SUM(D28:AI28)&lt;=0,"",(SUMPRODUCT(ROUND(($D$28:AI28)/100,0)*100)))</f>
        <v/>
      </c>
      <c r="AK29">
        <f>SUMPRODUCT(ROUND((D28:AH28)/100,0)*100)</f>
        <v>0</v>
      </c>
    </row>
    <row r="30" spans="1:38" x14ac:dyDescent="0.15">
      <c r="A30" s="4"/>
      <c r="B30" s="19" t="s">
        <v>4</v>
      </c>
      <c r="C30" s="18" t="s">
        <v>13</v>
      </c>
      <c r="D30" s="43" t="str">
        <f>IF(D28&lt;=0,"",(ROUND(ROUND(D28/100,0)*$AB$5/1000,2)))</f>
        <v/>
      </c>
      <c r="E30" s="43" t="str">
        <f t="shared" ref="E30:AH30" si="5">IF(E28&lt;=0,"",(ROUND(ROUND(E28/100,0)*$AB$5/1000,2)))</f>
        <v/>
      </c>
      <c r="F30" s="43" t="str">
        <f t="shared" si="5"/>
        <v/>
      </c>
      <c r="G30" s="43" t="str">
        <f t="shared" si="5"/>
        <v/>
      </c>
      <c r="H30" s="43" t="str">
        <f t="shared" si="5"/>
        <v/>
      </c>
      <c r="I30" s="43" t="str">
        <f t="shared" si="5"/>
        <v/>
      </c>
      <c r="J30" s="43" t="str">
        <f t="shared" si="5"/>
        <v/>
      </c>
      <c r="K30" s="43" t="str">
        <f t="shared" si="5"/>
        <v/>
      </c>
      <c r="L30" s="43" t="str">
        <f t="shared" si="5"/>
        <v/>
      </c>
      <c r="M30" s="43" t="str">
        <f t="shared" si="5"/>
        <v/>
      </c>
      <c r="N30" s="43" t="str">
        <f t="shared" si="5"/>
        <v/>
      </c>
      <c r="O30" s="43" t="str">
        <f t="shared" si="5"/>
        <v/>
      </c>
      <c r="P30" s="43" t="str">
        <f t="shared" si="5"/>
        <v/>
      </c>
      <c r="Q30" s="43" t="str">
        <f t="shared" si="5"/>
        <v/>
      </c>
      <c r="R30" s="43" t="str">
        <f t="shared" si="5"/>
        <v/>
      </c>
      <c r="S30" s="43" t="str">
        <f t="shared" si="5"/>
        <v/>
      </c>
      <c r="T30" s="43" t="str">
        <f t="shared" si="5"/>
        <v/>
      </c>
      <c r="U30" s="43" t="str">
        <f t="shared" si="5"/>
        <v/>
      </c>
      <c r="V30" s="43" t="str">
        <f t="shared" si="5"/>
        <v/>
      </c>
      <c r="W30" s="43" t="str">
        <f t="shared" si="5"/>
        <v/>
      </c>
      <c r="X30" s="43" t="str">
        <f t="shared" si="5"/>
        <v/>
      </c>
      <c r="Y30" s="43" t="str">
        <f t="shared" si="5"/>
        <v/>
      </c>
      <c r="Z30" s="43" t="str">
        <f t="shared" si="5"/>
        <v/>
      </c>
      <c r="AA30" s="43" t="str">
        <f t="shared" si="5"/>
        <v/>
      </c>
      <c r="AB30" s="43" t="str">
        <f t="shared" si="5"/>
        <v/>
      </c>
      <c r="AC30" s="43" t="str">
        <f t="shared" si="5"/>
        <v/>
      </c>
      <c r="AD30" s="43" t="str">
        <f t="shared" si="5"/>
        <v/>
      </c>
      <c r="AE30" s="43" t="str">
        <f t="shared" si="5"/>
        <v/>
      </c>
      <c r="AF30" s="43" t="str">
        <f t="shared" si="5"/>
        <v/>
      </c>
      <c r="AG30" s="43" t="str">
        <f t="shared" si="5"/>
        <v/>
      </c>
      <c r="AH30" s="50" t="str">
        <f t="shared" si="5"/>
        <v/>
      </c>
      <c r="AI30" s="44" t="str">
        <f>IF(SUM(D28:AH28)&lt;=0,"",(SUMPRODUCT(ROUND(ROUND(($D$28:AH28)/100,0)*$AB$5/1000,2))))</f>
        <v/>
      </c>
      <c r="AL30" s="56">
        <f>SUM(D30:AH30)</f>
        <v>0</v>
      </c>
    </row>
    <row r="31" spans="1:38" ht="14.25" thickBot="1" x14ac:dyDescent="0.2">
      <c r="A31" s="5"/>
      <c r="B31" s="20" t="s">
        <v>5</v>
      </c>
      <c r="C31" s="21" t="s">
        <v>2</v>
      </c>
      <c r="D31" s="45" t="str">
        <f>IF(D28&lt;=0,"",($AL$26+$AL$10+$AL$14+$AL$18+$AL$22+SUMPRODUCT(ROUND(ROUND(($D$28:D28)/100,0)*$AB$5/1000,2))))</f>
        <v/>
      </c>
      <c r="E31" s="45" t="str">
        <f>IF(E28&lt;=0,"",($AL$26+$AL$10+$AL$14+$AL$18+$AL$22+SUMPRODUCT(ROUND(ROUND(($D$28:E28)/100,0)*$AB$5/1000,2))))</f>
        <v/>
      </c>
      <c r="F31" s="45" t="str">
        <f>IF(F28&lt;=0,"",($AL$26+$AL$10+$AL$14+$AL$18+$AL$22+SUMPRODUCT(ROUND(ROUND(($D$28:F28)/100,0)*$AB$5/1000,2))))</f>
        <v/>
      </c>
      <c r="G31" s="45" t="str">
        <f>IF(G28&lt;=0,"",($AL$26+$AL$10+$AL$14+$AL$18+$AL$22+SUMPRODUCT(ROUND(ROUND(($D$28:G28)/100,0)*$AB$5/1000,2))))</f>
        <v/>
      </c>
      <c r="H31" s="45" t="str">
        <f>IF(H28&lt;=0,"",($AL$26+$AL$10+$AL$14+$AL$18+$AL$22+SUMPRODUCT(ROUND(ROUND(($D$28:H28)/100,0)*$AB$5/1000,2))))</f>
        <v/>
      </c>
      <c r="I31" s="45" t="str">
        <f>IF(I28&lt;=0,"",($AL$26+$AL$10+$AL$14+$AL$18+$AL$22+SUMPRODUCT(ROUND(ROUND(($D$28:I28)/100,0)*$AB$5/1000,2))))</f>
        <v/>
      </c>
      <c r="J31" s="45" t="str">
        <f>IF(J28&lt;=0,"",($AL$26+$AL$10+$AL$14+$AL$18+$AL$22+SUMPRODUCT(ROUND(ROUND(($D$28:J28)/100,0)*$AB$5/1000,2))))</f>
        <v/>
      </c>
      <c r="K31" s="45" t="str">
        <f>IF(K28&lt;=0,"",($AL$26+$AL$10+$AL$14+$AL$18+$AL$22+SUMPRODUCT(ROUND(ROUND(($D$28:K28)/100,0)*$AB$5/1000,2))))</f>
        <v/>
      </c>
      <c r="L31" s="45" t="str">
        <f>IF(L28&lt;=0,"",($AL$26+$AL$10+$AL$14+$AL$18+$AL$22+SUMPRODUCT(ROUND(ROUND(($D$28:L28)/100,0)*$AB$5/1000,2))))</f>
        <v/>
      </c>
      <c r="M31" s="45" t="str">
        <f>IF(M28&lt;=0,"",($AL$26+$AL$10+$AL$14+$AL$18+$AL$22+SUMPRODUCT(ROUND(ROUND(($D$28:M28)/100,0)*$AB$5/1000,2))))</f>
        <v/>
      </c>
      <c r="N31" s="45" t="str">
        <f>IF(N28&lt;=0,"",($AL$26+$AL$10+$AL$14+$AL$18+$AL$22+SUMPRODUCT(ROUND(ROUND(($D$28:N28)/100,0)*$AB$5/1000,2))))</f>
        <v/>
      </c>
      <c r="O31" s="45" t="str">
        <f>IF(O28&lt;=0,"",($AL$26+$AL$10+$AL$14+$AL$18+$AL$22+SUMPRODUCT(ROUND(ROUND(($D$28:O28)/100,0)*$AB$5/1000,2))))</f>
        <v/>
      </c>
      <c r="P31" s="45" t="str">
        <f>IF(P28&lt;=0,"",($AL$26+$AL$10+$AL$14+$AL$18+$AL$22+SUMPRODUCT(ROUND(ROUND(($D$28:P28)/100,0)*$AB$5/1000,2))))</f>
        <v/>
      </c>
      <c r="Q31" s="45" t="str">
        <f>IF(Q28&lt;=0,"",($AL$26+$AL$10+$AL$14+$AL$18+$AL$22+SUMPRODUCT(ROUND(ROUND(($D$28:Q28)/100,0)*$AB$5/1000,2))))</f>
        <v/>
      </c>
      <c r="R31" s="45" t="str">
        <f>IF(R28&lt;=0,"",($AL$26+$AL$10+$AL$14+$AL$18+$AL$22+SUMPRODUCT(ROUND(ROUND(($D$28:R28)/100,0)*$AB$5/1000,2))))</f>
        <v/>
      </c>
      <c r="S31" s="45" t="str">
        <f>IF(S28&lt;=0,"",($AL$26+$AL$10+$AL$14+$AL$18+$AL$22+SUMPRODUCT(ROUND(ROUND(($D$28:S28)/100,0)*$AB$5/1000,2))))</f>
        <v/>
      </c>
      <c r="T31" s="45" t="str">
        <f>IF(T28&lt;=0,"",($AL$26+$AL$10+$AL$14+$AL$18+$AL$22+SUMPRODUCT(ROUND(ROUND(($D$28:T28)/100,0)*$AB$5/1000,2))))</f>
        <v/>
      </c>
      <c r="U31" s="45" t="str">
        <f>IF(U28&lt;=0,"",($AL$26+$AL$10+$AL$14+$AL$18+$AL$22+SUMPRODUCT(ROUND(ROUND(($D$28:U28)/100,0)*$AB$5/1000,2))))</f>
        <v/>
      </c>
      <c r="V31" s="45" t="str">
        <f>IF(V28&lt;=0,"",($AL$26+$AL$10+$AL$14+$AL$18+$AL$22+SUMPRODUCT(ROUND(ROUND(($D$28:V28)/100,0)*$AB$5/1000,2))))</f>
        <v/>
      </c>
      <c r="W31" s="45" t="str">
        <f>IF(W28&lt;=0,"",($AL$26+$AL$10+$AL$14+$AL$18+$AL$22+SUMPRODUCT(ROUND(ROUND(($D$28:W28)/100,0)*$AB$5/1000,2))))</f>
        <v/>
      </c>
      <c r="X31" s="45" t="str">
        <f>IF(X28&lt;=0,"",($AL$26+$AL$10+$AL$14+$AL$18+$AL$22+SUMPRODUCT(ROUND(ROUND(($D$28:X28)/100,0)*$AB$5/1000,2))))</f>
        <v/>
      </c>
      <c r="Y31" s="45" t="str">
        <f>IF(Y28&lt;=0,"",($AL$26+$AL$10+$AL$14+$AL$18+$AL$22+SUMPRODUCT(ROUND(ROUND(($D$28:Y28)/100,0)*$AB$5/1000,2))))</f>
        <v/>
      </c>
      <c r="Z31" s="45" t="str">
        <f>IF(Z28&lt;=0,"",($AL$26+$AL$10+$AL$14+$AL$18+$AL$22+SUMPRODUCT(ROUND(ROUND(($D$28:Z28)/100,0)*$AB$5/1000,2))))</f>
        <v/>
      </c>
      <c r="AA31" s="45" t="str">
        <f>IF(AA28&lt;=0,"",($AL$26+$AL$10+$AL$14+$AL$18+$AL$22+SUMPRODUCT(ROUND(ROUND(($D$28:AA28)/100,0)*$AB$5/1000,2))))</f>
        <v/>
      </c>
      <c r="AB31" s="45" t="str">
        <f>IF(AB28&lt;=0,"",($AL$26+$AL$10+$AL$14+$AL$18+$AL$22+SUMPRODUCT(ROUND(ROUND(($D$28:AB28)/100,0)*$AB$5/1000,2))))</f>
        <v/>
      </c>
      <c r="AC31" s="45" t="str">
        <f>IF(AC28&lt;=0,"",($AL$26+$AL$10+$AL$14+$AL$18+$AL$22+SUMPRODUCT(ROUND(ROUND(($D$28:AC28)/100,0)*$AB$5/1000,2))))</f>
        <v/>
      </c>
      <c r="AD31" s="45" t="str">
        <f>IF(AD28&lt;=0,"",($AL$26+$AL$10+$AL$14+$AL$18+$AL$22+SUMPRODUCT(ROUND(ROUND(($D$28:AD28)/100,0)*$AB$5/1000,2))))</f>
        <v/>
      </c>
      <c r="AE31" s="45" t="str">
        <f>IF(AE28&lt;=0,"",($AL$26+$AL$10+$AL$14+$AL$18+$AL$22+SUMPRODUCT(ROUND(ROUND(($D$28:AE28)/100,0)*$AB$5/1000,2))))</f>
        <v/>
      </c>
      <c r="AF31" s="45" t="str">
        <f>IF(AF28&lt;=0,"",($AL$26+$AL$10+$AL$14+$AL$18+$AL$22+SUMPRODUCT(ROUND(ROUND(($D$28:AF28)/100,0)*$AB$5/1000,2))))</f>
        <v/>
      </c>
      <c r="AG31" s="45" t="str">
        <f>IF(AG28&lt;=0,"",($AL$26+$AL$10+$AL$14+$AL$18+$AL$22+SUMPRODUCT(ROUND(ROUND(($D$28:AG28)/100,0)*$AB$5/1000,2))))</f>
        <v/>
      </c>
      <c r="AH31" s="45" t="str">
        <f>IF(AH28&lt;=0,"",($AL$26+$AL$10+$AL$14+$AL$18+$AL$22+SUMPRODUCT(ROUND(ROUND(($D$28:AH28)/100,0)*$AB$5/1000,2))))</f>
        <v/>
      </c>
      <c r="AI31" s="47"/>
    </row>
    <row r="32" spans="1:38" x14ac:dyDescent="0.15">
      <c r="A32" s="6"/>
      <c r="B32" s="22" t="s">
        <v>0</v>
      </c>
      <c r="C32" s="23" t="s">
        <v>0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37"/>
    </row>
    <row r="33" spans="1:38" x14ac:dyDescent="0.15">
      <c r="A33" s="4">
        <v>1</v>
      </c>
      <c r="B33" s="17" t="s">
        <v>1</v>
      </c>
      <c r="C33" s="18" t="s">
        <v>2</v>
      </c>
      <c r="D33" s="38" t="str">
        <f>IF(D32&lt;=0,"",($AK$29+$AK$9+$AK$13+$AK$17+$AK$21+$AK$25+SUMPRODUCT(ROUND(($D$32:D32)/100,0)*100)))</f>
        <v/>
      </c>
      <c r="E33" s="38" t="str">
        <f>IF(E32&lt;=0,"",($AK$29+$AK$9+$AK$13+$AK$17+$AK$21+$AK$25+SUMPRODUCT(ROUND(($D$32:E32)/100,0)*100)))</f>
        <v/>
      </c>
      <c r="F33" s="38" t="str">
        <f>IF(F32&lt;=0,"",($AK$29+$AK$9+$AK$13+$AK$17+$AK$21+$AK$25+SUMPRODUCT(ROUND(($D$32:F32)/100,0)*100)))</f>
        <v/>
      </c>
      <c r="G33" s="38" t="str">
        <f>IF(G32&lt;=0,"",($AK$29+$AK$9+$AK$13+$AK$17+$AK$21+$AK$25+SUMPRODUCT(ROUND(($D$32:G32)/100,0)*100)))</f>
        <v/>
      </c>
      <c r="H33" s="38" t="str">
        <f>IF(H32&lt;=0,"",($AK$29+$AK$9+$AK$13+$AK$17+$AK$21+$AK$25+SUMPRODUCT(ROUND(($D$32:H32)/100,0)*100)))</f>
        <v/>
      </c>
      <c r="I33" s="38" t="str">
        <f>IF(I32&lt;=0,"",($AK$29+$AK$9+$AK$13+$AK$17+$AK$21+$AK$25+SUMPRODUCT(ROUND(($D$32:I32)/100,0)*100)))</f>
        <v/>
      </c>
      <c r="J33" s="38" t="str">
        <f>IF(J32&lt;=0,"",($AK$29+$AK$9+$AK$13+$AK$17+$AK$21+$AK$25+SUMPRODUCT(ROUND(($D$32:J32)/100,0)*100)))</f>
        <v/>
      </c>
      <c r="K33" s="38" t="str">
        <f>IF(K32&lt;=0,"",($AK$29+$AK$9+$AK$13+$AK$17+$AK$21+$AK$25+SUMPRODUCT(ROUND(($D$32:K32)/100,0)*100)))</f>
        <v/>
      </c>
      <c r="L33" s="38" t="str">
        <f>IF(L32&lt;=0,"",($AK$29+$AK$9+$AK$13+$AK$17+$AK$21+$AK$25+SUMPRODUCT(ROUND(($D$32:L32)/100,0)*100)))</f>
        <v/>
      </c>
      <c r="M33" s="38" t="str">
        <f>IF(M32&lt;=0,"",($AK$29+$AK$9+$AK$13+$AK$17+$AK$21+$AK$25+SUMPRODUCT(ROUND(($D$32:M32)/100,0)*100)))</f>
        <v/>
      </c>
      <c r="N33" s="38" t="str">
        <f>IF(N32&lt;=0,"",($AK$29+$AK$9+$AK$13+$AK$17+$AK$21+$AK$25+SUMPRODUCT(ROUND(($D$32:N32)/100,0)*100)))</f>
        <v/>
      </c>
      <c r="O33" s="38" t="str">
        <f>IF(O32&lt;=0,"",($AK$29+$AK$9+$AK$13+$AK$17+$AK$21+$AK$25+SUMPRODUCT(ROUND(($D$32:O32)/100,0)*100)))</f>
        <v/>
      </c>
      <c r="P33" s="38" t="str">
        <f>IF(P32&lt;=0,"",($AK$29+$AK$9+$AK$13+$AK$17+$AK$21+$AK$25+SUMPRODUCT(ROUND(($D$32:P32)/100,0)*100)))</f>
        <v/>
      </c>
      <c r="Q33" s="38" t="str">
        <f>IF(Q32&lt;=0,"",($AK$29+$AK$9+$AK$13+$AK$17+$AK$21+$AK$25+SUMPRODUCT(ROUND(($D$32:Q32)/100,0)*100)))</f>
        <v/>
      </c>
      <c r="R33" s="38" t="str">
        <f>IF(R32&lt;=0,"",($AK$29+$AK$9+$AK$13+$AK$17+$AK$21+$AK$25+SUMPRODUCT(ROUND(($D$32:R32)/100,0)*100)))</f>
        <v/>
      </c>
      <c r="S33" s="38" t="str">
        <f>IF(S32&lt;=0,"",($AK$29+$AK$9+$AK$13+$AK$17+$AK$21+$AK$25+SUMPRODUCT(ROUND(($D$32:S32)/100,0)*100)))</f>
        <v/>
      </c>
      <c r="T33" s="38" t="str">
        <f>IF(T32&lt;=0,"",($AK$29+$AK$9+$AK$13+$AK$17+$AK$21+$AK$25+SUMPRODUCT(ROUND(($D$32:T32)/100,0)*100)))</f>
        <v/>
      </c>
      <c r="U33" s="38" t="str">
        <f>IF(U32&lt;=0,"",($AK$29+$AK$9+$AK$13+$AK$17+$AK$21+$AK$25+SUMPRODUCT(ROUND(($D$32:U32)/100,0)*100)))</f>
        <v/>
      </c>
      <c r="V33" s="38" t="str">
        <f>IF(V32&lt;=0,"",($AK$29+$AK$9+$AK$13+$AK$17+$AK$21+$AK$25+SUMPRODUCT(ROUND(($D$32:V32)/100,0)*100)))</f>
        <v/>
      </c>
      <c r="W33" s="38" t="str">
        <f>IF(W32&lt;=0,"",($AK$29+$AK$9+$AK$13+$AK$17+$AK$21+$AK$25+SUMPRODUCT(ROUND(($D$32:W32)/100,0)*100)))</f>
        <v/>
      </c>
      <c r="X33" s="38" t="str">
        <f>IF(X32&lt;=0,"",($AK$29+$AK$9+$AK$13+$AK$17+$AK$21+$AK$25+SUMPRODUCT(ROUND(($D$32:X32)/100,0)*100)))</f>
        <v/>
      </c>
      <c r="Y33" s="38" t="str">
        <f>IF(Y32&lt;=0,"",($AK$29+$AK$9+$AK$13+$AK$17+$AK$21+$AK$25+SUMPRODUCT(ROUND(($D$32:Y32)/100,0)*100)))</f>
        <v/>
      </c>
      <c r="Z33" s="38" t="str">
        <f>IF(Z32&lt;=0,"",($AK$29+$AK$9+$AK$13+$AK$17+$AK$21+$AK$25+SUMPRODUCT(ROUND(($D$32:Z32)/100,0)*100)))</f>
        <v/>
      </c>
      <c r="AA33" s="38" t="str">
        <f>IF(AA32&lt;=0,"",($AK$29+$AK$9+$AK$13+$AK$17+$AK$21+$AK$25+SUMPRODUCT(ROUND(($D$32:AA32)/100,0)*100)))</f>
        <v/>
      </c>
      <c r="AB33" s="38" t="str">
        <f>IF(AB32&lt;=0,"",($AK$29+$AK$9+$AK$13+$AK$17+$AK$21+$AK$25+SUMPRODUCT(ROUND(($D$32:AB32)/100,0)*100)))</f>
        <v/>
      </c>
      <c r="AC33" s="38" t="str">
        <f>IF(AC32&lt;=0,"",($AK$29+$AK$9+$AK$13+$AK$17+$AK$21+$AK$25+SUMPRODUCT(ROUND(($D$32:AC32)/100,0)*100)))</f>
        <v/>
      </c>
      <c r="AD33" s="38" t="str">
        <f>IF(AD32&lt;=0,"",($AK$29+$AK$9+$AK$13+$AK$17+$AK$21+$AK$25+SUMPRODUCT(ROUND(($D$32:AD32)/100,0)*100)))</f>
        <v/>
      </c>
      <c r="AE33" s="38" t="str">
        <f>IF(AE32&lt;=0,"",($AK$29+$AK$9+$AK$13+$AK$17+$AK$21+$AK$25+SUMPRODUCT(ROUND(($D$32:AE32)/100,0)*100)))</f>
        <v/>
      </c>
      <c r="AF33" s="38" t="str">
        <f>IF(AF32&lt;=0,"",($AK$29+$AK$9+$AK$13+$AK$17+$AK$21+$AK$25+SUMPRODUCT(ROUND(($D$32:AF32)/100,0)*100)))</f>
        <v/>
      </c>
      <c r="AG33" s="38" t="str">
        <f>IF(AG32&lt;=0,"",($AK$29+$AK$9+$AK$13+$AK$17+$AK$21+$AK$25+SUMPRODUCT(ROUND(($D$32:AG32)/100,0)*100)))</f>
        <v/>
      </c>
      <c r="AH33" s="38" t="str">
        <f>IF(AH32&lt;=0,"",($AK$29+$AK$9+$AK$13+$AK$17+$AK$21+$AK$25+SUMPRODUCT(ROUND(($D$32:AH32)/100,0)*100)))</f>
        <v/>
      </c>
      <c r="AI33" s="39" t="str">
        <f>IF(SUM(D32:AI32)&lt;=0,"",(SUMPRODUCT(ROUND(($D$32:AI32)/100,0)*100)))</f>
        <v/>
      </c>
      <c r="AK33">
        <f>SUMPRODUCT(ROUND((D32:AH32)/100,0)*100)</f>
        <v>0</v>
      </c>
    </row>
    <row r="34" spans="1:38" x14ac:dyDescent="0.15">
      <c r="A34" s="4"/>
      <c r="B34" s="19" t="s">
        <v>4</v>
      </c>
      <c r="C34" s="18" t="s">
        <v>13</v>
      </c>
      <c r="D34" s="43" t="str">
        <f>IF(D32&lt;=0,"",(ROUND(ROUND(D32/100,0)*$AB$5/1000,2)))</f>
        <v/>
      </c>
      <c r="E34" s="43" t="str">
        <f t="shared" ref="E34:AH34" si="6">IF(E32&lt;=0,"",(ROUND(ROUND(E32/100,0)*$AB$5/1000,2)))</f>
        <v/>
      </c>
      <c r="F34" s="43" t="str">
        <f t="shared" si="6"/>
        <v/>
      </c>
      <c r="G34" s="43" t="str">
        <f t="shared" si="6"/>
        <v/>
      </c>
      <c r="H34" s="43" t="str">
        <f t="shared" si="6"/>
        <v/>
      </c>
      <c r="I34" s="43" t="str">
        <f t="shared" si="6"/>
        <v/>
      </c>
      <c r="J34" s="43" t="str">
        <f t="shared" si="6"/>
        <v/>
      </c>
      <c r="K34" s="43" t="str">
        <f t="shared" si="6"/>
        <v/>
      </c>
      <c r="L34" s="43" t="str">
        <f t="shared" si="6"/>
        <v/>
      </c>
      <c r="M34" s="43" t="str">
        <f t="shared" si="6"/>
        <v/>
      </c>
      <c r="N34" s="43" t="str">
        <f t="shared" si="6"/>
        <v/>
      </c>
      <c r="O34" s="43" t="str">
        <f t="shared" si="6"/>
        <v/>
      </c>
      <c r="P34" s="43" t="str">
        <f t="shared" si="6"/>
        <v/>
      </c>
      <c r="Q34" s="43" t="str">
        <f t="shared" si="6"/>
        <v/>
      </c>
      <c r="R34" s="43" t="str">
        <f t="shared" si="6"/>
        <v/>
      </c>
      <c r="S34" s="43" t="str">
        <f t="shared" si="6"/>
        <v/>
      </c>
      <c r="T34" s="43" t="str">
        <f t="shared" si="6"/>
        <v/>
      </c>
      <c r="U34" s="43" t="str">
        <f t="shared" si="6"/>
        <v/>
      </c>
      <c r="V34" s="43" t="str">
        <f t="shared" si="6"/>
        <v/>
      </c>
      <c r="W34" s="43" t="str">
        <f t="shared" si="6"/>
        <v/>
      </c>
      <c r="X34" s="43" t="str">
        <f t="shared" si="6"/>
        <v/>
      </c>
      <c r="Y34" s="43" t="str">
        <f t="shared" si="6"/>
        <v/>
      </c>
      <c r="Z34" s="43" t="str">
        <f t="shared" si="6"/>
        <v/>
      </c>
      <c r="AA34" s="43" t="str">
        <f t="shared" si="6"/>
        <v/>
      </c>
      <c r="AB34" s="43" t="str">
        <f t="shared" si="6"/>
        <v/>
      </c>
      <c r="AC34" s="43" t="str">
        <f t="shared" si="6"/>
        <v/>
      </c>
      <c r="AD34" s="43" t="str">
        <f t="shared" si="6"/>
        <v/>
      </c>
      <c r="AE34" s="43" t="str">
        <f t="shared" si="6"/>
        <v/>
      </c>
      <c r="AF34" s="43" t="str">
        <f t="shared" si="6"/>
        <v/>
      </c>
      <c r="AG34" s="43" t="str">
        <f t="shared" si="6"/>
        <v/>
      </c>
      <c r="AH34" s="43" t="str">
        <f t="shared" si="6"/>
        <v/>
      </c>
      <c r="AI34" s="44" t="str">
        <f>IF(SUM(D32:AH32)&lt;=0,"",(SUMPRODUCT(ROUND(ROUND(($D$32:AH32)/100,0)*$AB$5/1000,2))))</f>
        <v/>
      </c>
      <c r="AL34" s="56">
        <f>SUM(D34:AH34)</f>
        <v>0</v>
      </c>
    </row>
    <row r="35" spans="1:38" ht="14.25" thickBot="1" x14ac:dyDescent="0.2">
      <c r="A35" s="5"/>
      <c r="B35" s="20" t="s">
        <v>5</v>
      </c>
      <c r="C35" s="21" t="s">
        <v>2</v>
      </c>
      <c r="D35" s="45" t="str">
        <f>IF(D32&lt;=0,"",($AL$30+$AL$10+$AL$14+$AL$18+$AL$22+$AL$26+SUMPRODUCT(ROUND(ROUND(($D$32:D32)/100,0)*$AB$5/1000,2))))</f>
        <v/>
      </c>
      <c r="E35" s="45" t="str">
        <f>IF(E32&lt;=0,"",($AL$30+$AL$10+$AL$14+$AL$18+$AL$22+$AL$26+SUMPRODUCT(ROUND(ROUND(($D$32:E32)/100,0)*$AB$5/1000,2))))</f>
        <v/>
      </c>
      <c r="F35" s="45" t="str">
        <f>IF(F32&lt;=0,"",($AL$30+$AL$10+$AL$14+$AL$18+$AL$22+$AL$26+SUMPRODUCT(ROUND(ROUND(($D$32:F32)/100,0)*$AB$5/1000,2))))</f>
        <v/>
      </c>
      <c r="G35" s="45" t="str">
        <f>IF(G32&lt;=0,"",($AL$30+$AL$10+$AL$14+$AL$18+$AL$22+$AL$26+SUMPRODUCT(ROUND(ROUND(($D$32:G32)/100,0)*$AB$5/1000,2))))</f>
        <v/>
      </c>
      <c r="H35" s="45" t="str">
        <f>IF(H32&lt;=0,"",($AL$30+$AL$10+$AL$14+$AL$18+$AL$22+$AL$26+SUMPRODUCT(ROUND(ROUND(($D$32:H32)/100,0)*$AB$5/1000,2))))</f>
        <v/>
      </c>
      <c r="I35" s="45" t="str">
        <f>IF(I32&lt;=0,"",($AL$30+$AL$10+$AL$14+$AL$18+$AL$22+$AL$26+SUMPRODUCT(ROUND(ROUND(($D$32:I32)/100,0)*$AB$5/1000,2))))</f>
        <v/>
      </c>
      <c r="J35" s="45" t="str">
        <f>IF(J32&lt;=0,"",($AL$30+$AL$10+$AL$14+$AL$18+$AL$22+$AL$26+SUMPRODUCT(ROUND(ROUND(($D$32:J32)/100,0)*$AB$5/1000,2))))</f>
        <v/>
      </c>
      <c r="K35" s="45" t="str">
        <f>IF(K32&lt;=0,"",($AL$30+$AL$10+$AL$14+$AL$18+$AL$22+$AL$26+SUMPRODUCT(ROUND(ROUND(($D$32:K32)/100,0)*$AB$5/1000,2))))</f>
        <v/>
      </c>
      <c r="L35" s="45" t="str">
        <f>IF(L32&lt;=0,"",($AL$30+$AL$10+$AL$14+$AL$18+$AL$22+$AL$26+SUMPRODUCT(ROUND(ROUND(($D$32:L32)/100,0)*$AB$5/1000,2))))</f>
        <v/>
      </c>
      <c r="M35" s="45" t="str">
        <f>IF(M32&lt;=0,"",($AL$30+$AL$10+$AL$14+$AL$18+$AL$22+$AL$26+SUMPRODUCT(ROUND(ROUND(($D$32:M32)/100,0)*$AB$5/1000,2))))</f>
        <v/>
      </c>
      <c r="N35" s="45" t="str">
        <f>IF(N32&lt;=0,"",($AL$30+$AL$10+$AL$14+$AL$18+$AL$22+$AL$26+SUMPRODUCT(ROUND(ROUND(($D$32:N32)/100,0)*$AB$5/1000,2))))</f>
        <v/>
      </c>
      <c r="O35" s="45" t="str">
        <f>IF(O32&lt;=0,"",($AL$30+$AL$10+$AL$14+$AL$18+$AL$22+$AL$26+SUMPRODUCT(ROUND(ROUND(($D$32:O32)/100,0)*$AB$5/1000,2))))</f>
        <v/>
      </c>
      <c r="P35" s="45" t="str">
        <f>IF(P32&lt;=0,"",($AL$30+$AL$10+$AL$14+$AL$18+$AL$22+$AL$26+SUMPRODUCT(ROUND(ROUND(($D$32:P32)/100,0)*$AB$5/1000,2))))</f>
        <v/>
      </c>
      <c r="Q35" s="45" t="str">
        <f>IF(Q32&lt;=0,"",($AL$30+$AL$10+$AL$14+$AL$18+$AL$22+$AL$26+SUMPRODUCT(ROUND(ROUND(($D$32:Q32)/100,0)*$AB$5/1000,2))))</f>
        <v/>
      </c>
      <c r="R35" s="45" t="str">
        <f>IF(R32&lt;=0,"",($AL$30+$AL$10+$AL$14+$AL$18+$AL$22+$AL$26+SUMPRODUCT(ROUND(ROUND(($D$32:R32)/100,0)*$AB$5/1000,2))))</f>
        <v/>
      </c>
      <c r="S35" s="45" t="str">
        <f>IF(S32&lt;=0,"",($AL$30+$AL$10+$AL$14+$AL$18+$AL$22+$AL$26+SUMPRODUCT(ROUND(ROUND(($D$32:S32)/100,0)*$AB$5/1000,2))))</f>
        <v/>
      </c>
      <c r="T35" s="45" t="str">
        <f>IF(T32&lt;=0,"",($AL$30+$AL$10+$AL$14+$AL$18+$AL$22+$AL$26+SUMPRODUCT(ROUND(ROUND(($D$32:T32)/100,0)*$AB$5/1000,2))))</f>
        <v/>
      </c>
      <c r="U35" s="45" t="str">
        <f>IF(U32&lt;=0,"",($AL$30+$AL$10+$AL$14+$AL$18+$AL$22+$AL$26+SUMPRODUCT(ROUND(ROUND(($D$32:U32)/100,0)*$AB$5/1000,2))))</f>
        <v/>
      </c>
      <c r="V35" s="45" t="str">
        <f>IF(V32&lt;=0,"",($AL$30+$AL$10+$AL$14+$AL$18+$AL$22+$AL$26+SUMPRODUCT(ROUND(ROUND(($D$32:V32)/100,0)*$AB$5/1000,2))))</f>
        <v/>
      </c>
      <c r="W35" s="45" t="str">
        <f>IF(W32&lt;=0,"",($AL$30+$AL$10+$AL$14+$AL$18+$AL$22+$AL$26+SUMPRODUCT(ROUND(ROUND(($D$32:W32)/100,0)*$AB$5/1000,2))))</f>
        <v/>
      </c>
      <c r="X35" s="45" t="str">
        <f>IF(X32&lt;=0,"",($AL$30+$AL$10+$AL$14+$AL$18+$AL$22+$AL$26+SUMPRODUCT(ROUND(ROUND(($D$32:X32)/100,0)*$AB$5/1000,2))))</f>
        <v/>
      </c>
      <c r="Y35" s="45" t="str">
        <f>IF(Y32&lt;=0,"",($AL$30+$AL$10+$AL$14+$AL$18+$AL$22+$AL$26+SUMPRODUCT(ROUND(ROUND(($D$32:Y32)/100,0)*$AB$5/1000,2))))</f>
        <v/>
      </c>
      <c r="Z35" s="45" t="str">
        <f>IF(Z32&lt;=0,"",($AL$30+$AL$10+$AL$14+$AL$18+$AL$22+$AL$26+SUMPRODUCT(ROUND(ROUND(($D$32:Z32)/100,0)*$AB$5/1000,2))))</f>
        <v/>
      </c>
      <c r="AA35" s="45" t="str">
        <f>IF(AA32&lt;=0,"",($AL$30+$AL$10+$AL$14+$AL$18+$AL$22+$AL$26+SUMPRODUCT(ROUND(ROUND(($D$32:AA32)/100,0)*$AB$5/1000,2))))</f>
        <v/>
      </c>
      <c r="AB35" s="45" t="str">
        <f>IF(AB32&lt;=0,"",($AL$30+$AL$10+$AL$14+$AL$18+$AL$22+$AL$26+SUMPRODUCT(ROUND(ROUND(($D$32:AB32)/100,0)*$AB$5/1000,2))))</f>
        <v/>
      </c>
      <c r="AC35" s="45" t="str">
        <f>IF(AC32&lt;=0,"",($AL$30+$AL$10+$AL$14+$AL$18+$AL$22+$AL$26+SUMPRODUCT(ROUND(ROUND(($D$32:AC32)/100,0)*$AB$5/1000,2))))</f>
        <v/>
      </c>
      <c r="AD35" s="45" t="str">
        <f>IF(AD32&lt;=0,"",($AL$30+$AL$10+$AL$14+$AL$18+$AL$22+$AL$26+SUMPRODUCT(ROUND(ROUND(($D$32:AD32)/100,0)*$AB$5/1000,2))))</f>
        <v/>
      </c>
      <c r="AE35" s="45" t="str">
        <f>IF(AE32&lt;=0,"",($AL$30+$AL$10+$AL$14+$AL$18+$AL$22+$AL$26+SUMPRODUCT(ROUND(ROUND(($D$32:AE32)/100,0)*$AB$5/1000,2))))</f>
        <v/>
      </c>
      <c r="AF35" s="45" t="str">
        <f>IF(AF32&lt;=0,"",($AL$30+$AL$10+$AL$14+$AL$18+$AL$22+$AL$26+SUMPRODUCT(ROUND(ROUND(($D$32:AF32)/100,0)*$AB$5/1000,2))))</f>
        <v/>
      </c>
      <c r="AG35" s="45" t="str">
        <f>IF(AG32&lt;=0,"",($AL$30+$AL$10+$AL$14+$AL$18+$AL$22+$AL$26+SUMPRODUCT(ROUND(ROUND(($D$32:AG32)/100,0)*$AB$5/1000,2))))</f>
        <v/>
      </c>
      <c r="AH35" s="45" t="str">
        <f>IF(AH32&lt;=0,"",($AL$30+$AL$10+$AL$14+$AL$18+$AL$22+$AL$26+SUMPRODUCT(ROUND(ROUND(($D$32:AH32)/100,0)*$AB$5/1000,2))))</f>
        <v/>
      </c>
      <c r="AI35" s="47"/>
    </row>
    <row r="36" spans="1:38" x14ac:dyDescent="0.15">
      <c r="A36" s="6"/>
      <c r="B36" s="22" t="s">
        <v>0</v>
      </c>
      <c r="C36" s="23" t="s">
        <v>0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127"/>
      <c r="AH36" s="40"/>
      <c r="AI36" s="37"/>
    </row>
    <row r="37" spans="1:38" x14ac:dyDescent="0.15">
      <c r="A37" s="4">
        <v>2</v>
      </c>
      <c r="B37" s="17" t="s">
        <v>1</v>
      </c>
      <c r="C37" s="18" t="s">
        <v>2</v>
      </c>
      <c r="D37" s="38" t="str">
        <f>IF(D36&lt;=0,"",($AK$33+$AK$9+$AK$13+$AK$17+$AK$21+$AK$25+$AK$29+SUMPRODUCT(ROUND(($D$36:D36)/100,0)*100)))</f>
        <v/>
      </c>
      <c r="E37" s="38" t="str">
        <f>IF(E36&lt;=0,"",($AK$33+$AK$9+$AK$13+$AK$17+$AK$21+$AK$25+$AK$29+SUMPRODUCT(ROUND(($D$36:E36)/100,0)*100)))</f>
        <v/>
      </c>
      <c r="F37" s="38" t="str">
        <f>IF(F36&lt;=0,"",($AK$33+$AK$9+$AK$13+$AK$17+$AK$21+$AK$25+$AK$29+SUMPRODUCT(ROUND(($D$36:F36)/100,0)*100)))</f>
        <v/>
      </c>
      <c r="G37" s="38" t="str">
        <f>IF(G36&lt;=0,"",($AK$33+$AK$9+$AK$13+$AK$17+$AK$21+$AK$25+$AK$29+SUMPRODUCT(ROUND(($D$36:G36)/100,0)*100)))</f>
        <v/>
      </c>
      <c r="H37" s="38" t="str">
        <f>IF(H36&lt;=0,"",($AK$33+$AK$9+$AK$13+$AK$17+$AK$21+$AK$25+$AK$29+SUMPRODUCT(ROUND(($D$36:H36)/100,0)*100)))</f>
        <v/>
      </c>
      <c r="I37" s="38" t="str">
        <f>IF(I36&lt;=0,"",($AK$33+$AK$9+$AK$13+$AK$17+$AK$21+$AK$25+$AK$29+SUMPRODUCT(ROUND(($D$36:I36)/100,0)*100)))</f>
        <v/>
      </c>
      <c r="J37" s="38" t="str">
        <f>IF(J36&lt;=0,"",($AK$33+$AK$9+$AK$13+$AK$17+$AK$21+$AK$25+$AK$29+SUMPRODUCT(ROUND(($D$36:J36)/100,0)*100)))</f>
        <v/>
      </c>
      <c r="K37" s="38" t="str">
        <f>IF(K36&lt;=0,"",($AK$33+$AK$9+$AK$13+$AK$17+$AK$21+$AK$25+$AK$29+SUMPRODUCT(ROUND(($D$36:K36)/100,0)*100)))</f>
        <v/>
      </c>
      <c r="L37" s="38" t="str">
        <f>IF(L36&lt;=0,"",($AK$33+$AK$9+$AK$13+$AK$17+$AK$21+$AK$25+$AK$29+SUMPRODUCT(ROUND(($D$36:L36)/100,0)*100)))</f>
        <v/>
      </c>
      <c r="M37" s="38" t="str">
        <f>IF(M36&lt;=0,"",($AK$33+$AK$9+$AK$13+$AK$17+$AK$21+$AK$25+$AK$29+SUMPRODUCT(ROUND(($D$36:M36)/100,0)*100)))</f>
        <v/>
      </c>
      <c r="N37" s="38" t="str">
        <f>IF(N36&lt;=0,"",($AK$33+$AK$9+$AK$13+$AK$17+$AK$21+$AK$25+$AK$29+SUMPRODUCT(ROUND(($D$36:N36)/100,0)*100)))</f>
        <v/>
      </c>
      <c r="O37" s="38" t="str">
        <f>IF(O36&lt;=0,"",($AK$33+$AK$9+$AK$13+$AK$17+$AK$21+$AK$25+$AK$29+SUMPRODUCT(ROUND(($D$36:O36)/100,0)*100)))</f>
        <v/>
      </c>
      <c r="P37" s="38" t="str">
        <f>IF(P36&lt;=0,"",($AK$33+$AK$9+$AK$13+$AK$17+$AK$21+$AK$25+$AK$29+SUMPRODUCT(ROUND(($D$36:P36)/100,0)*100)))</f>
        <v/>
      </c>
      <c r="Q37" s="38" t="str">
        <f>IF(Q36&lt;=0,"",($AK$33+$AK$9+$AK$13+$AK$17+$AK$21+$AK$25+$AK$29+SUMPRODUCT(ROUND(($D$36:Q36)/100,0)*100)))</f>
        <v/>
      </c>
      <c r="R37" s="38" t="str">
        <f>IF(R36&lt;=0,"",($AK$33+$AK$9+$AK$13+$AK$17+$AK$21+$AK$25+$AK$29+SUMPRODUCT(ROUND(($D$36:R36)/100,0)*100)))</f>
        <v/>
      </c>
      <c r="S37" s="38" t="str">
        <f>IF(S36&lt;=0,"",($AK$33+$AK$9+$AK$13+$AK$17+$AK$21+$AK$25+$AK$29+SUMPRODUCT(ROUND(($D$36:S36)/100,0)*100)))</f>
        <v/>
      </c>
      <c r="T37" s="38" t="str">
        <f>IF(T36&lt;=0,"",($AK$33+$AK$9+$AK$13+$AK$17+$AK$21+$AK$25+$AK$29+SUMPRODUCT(ROUND(($D$36:T36)/100,0)*100)))</f>
        <v/>
      </c>
      <c r="U37" s="38" t="str">
        <f>IF(U36&lt;=0,"",($AK$33+$AK$9+$AK$13+$AK$17+$AK$21+$AK$25+$AK$29+SUMPRODUCT(ROUND(($D$36:U36)/100,0)*100)))</f>
        <v/>
      </c>
      <c r="V37" s="38" t="str">
        <f>IF(V36&lt;=0,"",($AK$33+$AK$9+$AK$13+$AK$17+$AK$21+$AK$25+$AK$29+SUMPRODUCT(ROUND(($D$36:V36)/100,0)*100)))</f>
        <v/>
      </c>
      <c r="W37" s="38" t="str">
        <f>IF(W36&lt;=0,"",($AK$33+$AK$9+$AK$13+$AK$17+$AK$21+$AK$25+$AK$29+SUMPRODUCT(ROUND(($D$36:W36)/100,0)*100)))</f>
        <v/>
      </c>
      <c r="X37" s="38" t="str">
        <f>IF(X36&lt;=0,"",($AK$33+$AK$9+$AK$13+$AK$17+$AK$21+$AK$25+$AK$29+SUMPRODUCT(ROUND(($D$36:X36)/100,0)*100)))</f>
        <v/>
      </c>
      <c r="Y37" s="38" t="str">
        <f>IF(Y36&lt;=0,"",($AK$33+$AK$9+$AK$13+$AK$17+$AK$21+$AK$25+$AK$29+SUMPRODUCT(ROUND(($D$36:Y36)/100,0)*100)))</f>
        <v/>
      </c>
      <c r="Z37" s="38" t="str">
        <f>IF(Z36&lt;=0,"",($AK$33+$AK$9+$AK$13+$AK$17+$AK$21+$AK$25+$AK$29+SUMPRODUCT(ROUND(($D$36:Z36)/100,0)*100)))</f>
        <v/>
      </c>
      <c r="AA37" s="38" t="str">
        <f>IF(AA36&lt;=0,"",($AK$33+$AK$9+$AK$13+$AK$17+$AK$21+$AK$25+$AK$29+SUMPRODUCT(ROUND(($D$36:AA36)/100,0)*100)))</f>
        <v/>
      </c>
      <c r="AB37" s="38" t="str">
        <f>IF(AB36&lt;=0,"",($AK$33+$AK$9+$AK$13+$AK$17+$AK$21+$AK$25+$AK$29+SUMPRODUCT(ROUND(($D$36:AB36)/100,0)*100)))</f>
        <v/>
      </c>
      <c r="AC37" s="38" t="str">
        <f>IF(AC36&lt;=0,"",($AK$33+$AK$9+$AK$13+$AK$17+$AK$21+$AK$25+$AK$29+SUMPRODUCT(ROUND(($D$36:AC36)/100,0)*100)))</f>
        <v/>
      </c>
      <c r="AD37" s="38" t="str">
        <f>IF(AD36&lt;=0,"",($AK$33+$AK$9+$AK$13+$AK$17+$AK$21+$AK$25+$AK$29+SUMPRODUCT(ROUND(($D$36:AD36)/100,0)*100)))</f>
        <v/>
      </c>
      <c r="AE37" s="38" t="str">
        <f>IF(AE36&lt;=0,"",($AK$33+$AK$9+$AK$13+$AK$17+$AK$21+$AK$25+$AK$29+SUMPRODUCT(ROUND(($D$36:AE36)/100,0)*100)))</f>
        <v/>
      </c>
      <c r="AF37" s="38" t="str">
        <f>IF(AF36&lt;=0,"",($AK$33+$AK$9+$AK$13+$AK$17+$AK$21+$AK$25+$AK$29+SUMPRODUCT(ROUND(($D$36:AF36)/100,0)*100)))</f>
        <v/>
      </c>
      <c r="AG37" s="42"/>
      <c r="AH37" s="41"/>
      <c r="AI37" s="39" t="str">
        <f>IF(SUM(D36:AI36)&lt;=0,"",(SUMPRODUCT(ROUND(($D$36:AI36)/100,0)*100)))</f>
        <v/>
      </c>
      <c r="AK37">
        <f>SUMPRODUCT(ROUND((D36:AF36)/100,0)*100)</f>
        <v>0</v>
      </c>
    </row>
    <row r="38" spans="1:38" x14ac:dyDescent="0.15">
      <c r="A38" s="4"/>
      <c r="B38" s="19" t="s">
        <v>4</v>
      </c>
      <c r="C38" s="18" t="s">
        <v>13</v>
      </c>
      <c r="D38" s="43" t="str">
        <f>IF(D36&lt;=0,"",(ROUND(ROUND(D36/100,0)*$AB$5/1000,2)))</f>
        <v/>
      </c>
      <c r="E38" s="43" t="str">
        <f t="shared" ref="E38:AF38" si="7">IF(E36&lt;=0,"",(ROUND(ROUND(E36/100,0)*$AB$5/1000,2)))</f>
        <v/>
      </c>
      <c r="F38" s="43" t="str">
        <f t="shared" si="7"/>
        <v/>
      </c>
      <c r="G38" s="43" t="str">
        <f t="shared" si="7"/>
        <v/>
      </c>
      <c r="H38" s="43" t="str">
        <f t="shared" si="7"/>
        <v/>
      </c>
      <c r="I38" s="43" t="str">
        <f t="shared" si="7"/>
        <v/>
      </c>
      <c r="J38" s="43" t="str">
        <f t="shared" si="7"/>
        <v/>
      </c>
      <c r="K38" s="43" t="str">
        <f t="shared" si="7"/>
        <v/>
      </c>
      <c r="L38" s="43" t="str">
        <f t="shared" si="7"/>
        <v/>
      </c>
      <c r="M38" s="43" t="str">
        <f t="shared" si="7"/>
        <v/>
      </c>
      <c r="N38" s="43" t="str">
        <f t="shared" si="7"/>
        <v/>
      </c>
      <c r="O38" s="43" t="str">
        <f t="shared" si="7"/>
        <v/>
      </c>
      <c r="P38" s="43" t="str">
        <f t="shared" si="7"/>
        <v/>
      </c>
      <c r="Q38" s="43" t="str">
        <f t="shared" si="7"/>
        <v/>
      </c>
      <c r="R38" s="43" t="str">
        <f t="shared" si="7"/>
        <v/>
      </c>
      <c r="S38" s="43" t="str">
        <f t="shared" si="7"/>
        <v/>
      </c>
      <c r="T38" s="43" t="str">
        <f t="shared" si="7"/>
        <v/>
      </c>
      <c r="U38" s="43" t="str">
        <f t="shared" si="7"/>
        <v/>
      </c>
      <c r="V38" s="43" t="str">
        <f t="shared" si="7"/>
        <v/>
      </c>
      <c r="W38" s="43" t="str">
        <f t="shared" si="7"/>
        <v/>
      </c>
      <c r="X38" s="43" t="str">
        <f t="shared" si="7"/>
        <v/>
      </c>
      <c r="Y38" s="43" t="str">
        <f t="shared" si="7"/>
        <v/>
      </c>
      <c r="Z38" s="43" t="str">
        <f t="shared" si="7"/>
        <v/>
      </c>
      <c r="AA38" s="43" t="str">
        <f t="shared" si="7"/>
        <v/>
      </c>
      <c r="AB38" s="43" t="str">
        <f t="shared" si="7"/>
        <v/>
      </c>
      <c r="AC38" s="43" t="str">
        <f t="shared" si="7"/>
        <v/>
      </c>
      <c r="AD38" s="124" t="str">
        <f t="shared" si="7"/>
        <v/>
      </c>
      <c r="AE38" s="124" t="str">
        <f t="shared" si="7"/>
        <v/>
      </c>
      <c r="AF38" s="124" t="str">
        <f t="shared" si="7"/>
        <v/>
      </c>
      <c r="AG38" s="51"/>
      <c r="AH38" s="48"/>
      <c r="AI38" s="44" t="str">
        <f>IF(SUM(D36:AH36)&lt;=0,"",(SUMPRODUCT(ROUND(ROUND(($D$36:AH36)/100,0)*$AB$5/1000,2))))</f>
        <v/>
      </c>
      <c r="AL38" s="56">
        <f>SUM(D38:AF38)</f>
        <v>0</v>
      </c>
    </row>
    <row r="39" spans="1:38" ht="14.25" thickBot="1" x14ac:dyDescent="0.2">
      <c r="A39" s="5"/>
      <c r="B39" s="20" t="s">
        <v>5</v>
      </c>
      <c r="C39" s="21" t="s">
        <v>2</v>
      </c>
      <c r="D39" s="45" t="str">
        <f>IF(D36&lt;=0,"",($AL$34+$AL$10+$AL$14+$AL$18+$AL$22+$AL$26+$AL$30+SUMPRODUCT(ROUND(ROUND(($D$36:D36)/100,0)*$AB$5/1000,2))))</f>
        <v/>
      </c>
      <c r="E39" s="45" t="str">
        <f>IF(E36&lt;=0,"",($AL$34+$AL$10+$AL$14+$AL$18+$AL$22+$AL$26+$AL$30+SUMPRODUCT(ROUND(ROUND(($D$36:E36)/100,0)*$AB$5/1000,2))))</f>
        <v/>
      </c>
      <c r="F39" s="45" t="str">
        <f>IF(F36&lt;=0,"",($AL$34+$AL$10+$AL$14+$AL$18+$AL$22+$AL$26+$AL$30+SUMPRODUCT(ROUND(ROUND(($D$36:F36)/100,0)*$AB$5/1000,2))))</f>
        <v/>
      </c>
      <c r="G39" s="45" t="str">
        <f>IF(G36&lt;=0,"",($AL$34+$AL$10+$AL$14+$AL$18+$AL$22+$AL$26+$AL$30+SUMPRODUCT(ROUND(ROUND(($D$36:G36)/100,0)*$AB$5/1000,2))))</f>
        <v/>
      </c>
      <c r="H39" s="45" t="str">
        <f>IF(H36&lt;=0,"",($AL$34+$AL$10+$AL$14+$AL$18+$AL$22+$AL$26+$AL$30+SUMPRODUCT(ROUND(ROUND(($D$36:H36)/100,0)*$AB$5/1000,2))))</f>
        <v/>
      </c>
      <c r="I39" s="45" t="str">
        <f>IF(I36&lt;=0,"",($AL$34+$AL$10+$AL$14+$AL$18+$AL$22+$AL$26+$AL$30+SUMPRODUCT(ROUND(ROUND(($D$36:I36)/100,0)*$AB$5/1000,2))))</f>
        <v/>
      </c>
      <c r="J39" s="45" t="str">
        <f>IF(J36&lt;=0,"",($AL$34+$AL$10+$AL$14+$AL$18+$AL$22+$AL$26+$AL$30+SUMPRODUCT(ROUND(ROUND(($D$36:J36)/100,0)*$AB$5/1000,2))))</f>
        <v/>
      </c>
      <c r="K39" s="45" t="str">
        <f>IF(K36&lt;=0,"",($AL$34+$AL$10+$AL$14+$AL$18+$AL$22+$AL$26+$AL$30+SUMPRODUCT(ROUND(ROUND(($D$36:K36)/100,0)*$AB$5/1000,2))))</f>
        <v/>
      </c>
      <c r="L39" s="45" t="str">
        <f>IF(L36&lt;=0,"",($AL$34+$AL$10+$AL$14+$AL$18+$AL$22+$AL$26+$AL$30+SUMPRODUCT(ROUND(ROUND(($D$36:L36)/100,0)*$AB$5/1000,2))))</f>
        <v/>
      </c>
      <c r="M39" s="45" t="str">
        <f>IF(M36&lt;=0,"",($AL$34+$AL$10+$AL$14+$AL$18+$AL$22+$AL$26+$AL$30+SUMPRODUCT(ROUND(ROUND(($D$36:M36)/100,0)*$AB$5/1000,2))))</f>
        <v/>
      </c>
      <c r="N39" s="45" t="str">
        <f>IF(N36&lt;=0,"",($AL$34+$AL$10+$AL$14+$AL$18+$AL$22+$AL$26+$AL$30+SUMPRODUCT(ROUND(ROUND(($D$36:N36)/100,0)*$AB$5/1000,2))))</f>
        <v/>
      </c>
      <c r="O39" s="45" t="str">
        <f>IF(O36&lt;=0,"",($AL$34+$AL$10+$AL$14+$AL$18+$AL$22+$AL$26+$AL$30+SUMPRODUCT(ROUND(ROUND(($D$36:O36)/100,0)*$AB$5/1000,2))))</f>
        <v/>
      </c>
      <c r="P39" s="45" t="str">
        <f>IF(P36&lt;=0,"",($AL$34+$AL$10+$AL$14+$AL$18+$AL$22+$AL$26+$AL$30+SUMPRODUCT(ROUND(ROUND(($D$36:P36)/100,0)*$AB$5/1000,2))))</f>
        <v/>
      </c>
      <c r="Q39" s="45" t="str">
        <f>IF(Q36&lt;=0,"",($AL$34+$AL$10+$AL$14+$AL$18+$AL$22+$AL$26+$AL$30+SUMPRODUCT(ROUND(ROUND(($D$36:Q36)/100,0)*$AB$5/1000,2))))</f>
        <v/>
      </c>
      <c r="R39" s="45" t="str">
        <f>IF(R36&lt;=0,"",($AL$34+$AL$10+$AL$14+$AL$18+$AL$22+$AL$26+$AL$30+SUMPRODUCT(ROUND(ROUND(($D$36:R36)/100,0)*$AB$5/1000,2))))</f>
        <v/>
      </c>
      <c r="S39" s="45" t="str">
        <f>IF(S36&lt;=0,"",($AL$34+$AL$10+$AL$14+$AL$18+$AL$22+$AL$26+$AL$30+SUMPRODUCT(ROUND(ROUND(($D$36:S36)/100,0)*$AB$5/1000,2))))</f>
        <v/>
      </c>
      <c r="T39" s="45" t="str">
        <f>IF(T36&lt;=0,"",($AL$34+$AL$10+$AL$14+$AL$18+$AL$22+$AL$26+$AL$30+SUMPRODUCT(ROUND(ROUND(($D$36:T36)/100,0)*$AB$5/1000,2))))</f>
        <v/>
      </c>
      <c r="U39" s="45" t="str">
        <f>IF(U36&lt;=0,"",($AL$34+$AL$10+$AL$14+$AL$18+$AL$22+$AL$26+$AL$30+SUMPRODUCT(ROUND(ROUND(($D$36:U36)/100,0)*$AB$5/1000,2))))</f>
        <v/>
      </c>
      <c r="V39" s="45" t="str">
        <f>IF(V36&lt;=0,"",($AL$34+$AL$10+$AL$14+$AL$18+$AL$22+$AL$26+$AL$30+SUMPRODUCT(ROUND(ROUND(($D$36:V36)/100,0)*$AB$5/1000,2))))</f>
        <v/>
      </c>
      <c r="W39" s="45" t="str">
        <f>IF(W36&lt;=0,"",($AL$34+$AL$10+$AL$14+$AL$18+$AL$22+$AL$26+$AL$30+SUMPRODUCT(ROUND(ROUND(($D$36:W36)/100,0)*$AB$5/1000,2))))</f>
        <v/>
      </c>
      <c r="X39" s="45" t="str">
        <f>IF(X36&lt;=0,"",($AL$34+$AL$10+$AL$14+$AL$18+$AL$22+$AL$26+$AL$30+SUMPRODUCT(ROUND(ROUND(($D$36:X36)/100,0)*$AB$5/1000,2))))</f>
        <v/>
      </c>
      <c r="Y39" s="45" t="str">
        <f>IF(Y36&lt;=0,"",($AL$34+$AL$10+$AL$14+$AL$18+$AL$22+$AL$26+$AL$30+SUMPRODUCT(ROUND(ROUND(($D$36:Y36)/100,0)*$AB$5/1000,2))))</f>
        <v/>
      </c>
      <c r="Z39" s="45" t="str">
        <f>IF(Z36&lt;=0,"",($AL$34+$AL$10+$AL$14+$AL$18+$AL$22+$AL$26+$AL$30+SUMPRODUCT(ROUND(ROUND(($D$36:Z36)/100,0)*$AB$5/1000,2))))</f>
        <v/>
      </c>
      <c r="AA39" s="45" t="str">
        <f>IF(AA36&lt;=0,"",($AL$34+$AL$10+$AL$14+$AL$18+$AL$22+$AL$26+$AL$30+SUMPRODUCT(ROUND(ROUND(($D$36:AA36)/100,0)*$AB$5/1000,2))))</f>
        <v/>
      </c>
      <c r="AB39" s="45" t="str">
        <f>IF(AB36&lt;=0,"",($AL$34+$AL$10+$AL$14+$AL$18+$AL$22+$AL$26+$AL$30+SUMPRODUCT(ROUND(ROUND(($D$36:AB36)/100,0)*$AB$5/1000,2))))</f>
        <v/>
      </c>
      <c r="AC39" s="45" t="str">
        <f>IF(AC36&lt;=0,"",($AL$34+$AL$10+$AL$14+$AL$18+$AL$22+$AL$26+$AL$30+SUMPRODUCT(ROUND(ROUND(($D$36:AC36)/100,0)*$AB$5/1000,2))))</f>
        <v/>
      </c>
      <c r="AD39" s="45" t="str">
        <f>IF(AD36&lt;=0,"",($AL$34+$AL$10+$AL$14+$AL$18+$AL$22+$AL$26+$AL$30+SUMPRODUCT(ROUND(ROUND(($D$36:AD36)/100,0)*$AB$5/1000,2))))</f>
        <v/>
      </c>
      <c r="AE39" s="45" t="str">
        <f>IF(AE36&lt;=0,"",($AL$34+$AL$10+$AL$14+$AL$18+$AL$22+$AL$26+$AL$30+SUMPRODUCT(ROUND(ROUND(($D$36:AE36)/100,0)*$AB$5/1000,2))))</f>
        <v/>
      </c>
      <c r="AF39" s="45" t="str">
        <f>IF(AF36&lt;=0,"",($AL$34+$AL$10+$AL$14+$AL$18+$AL$22+$AL$26+$AL$30+SUMPRODUCT(ROUND(ROUND(($D$36:AF36)/100,0)*$AB$5/1000,2))))</f>
        <v/>
      </c>
      <c r="AG39" s="52"/>
      <c r="AH39" s="49"/>
      <c r="AI39" s="47"/>
    </row>
    <row r="40" spans="1:38" x14ac:dyDescent="0.15">
      <c r="A40" s="6"/>
      <c r="B40" s="22" t="s">
        <v>0</v>
      </c>
      <c r="C40" s="23" t="s">
        <v>0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37"/>
    </row>
    <row r="41" spans="1:38" x14ac:dyDescent="0.15">
      <c r="A41" s="4">
        <v>3</v>
      </c>
      <c r="B41" s="17" t="s">
        <v>1</v>
      </c>
      <c r="C41" s="18" t="s">
        <v>2</v>
      </c>
      <c r="D41" s="38" t="str">
        <f>IF(D40&lt;=0,"",($AK$37+$AK$9+$AK$13+$AK$17+$AK$21+$AK$25+$AK$29+$AK$33+SUMPRODUCT(ROUND(($D$40:D40)/100,0)*100)))</f>
        <v/>
      </c>
      <c r="E41" s="38" t="str">
        <f>IF(E40&lt;=0,"",($AK$37+$AK$9+$AK$13+$AK$17+$AK$21+$AK$25+$AK$29+$AK$33+SUMPRODUCT(ROUND(($D$40:E40)/100,0)*100)))</f>
        <v/>
      </c>
      <c r="F41" s="38" t="str">
        <f>IF(F40&lt;=0,"",($AK$37+$AK$9+$AK$13+$AK$17+$AK$21+$AK$25+$AK$29+$AK$33+SUMPRODUCT(ROUND(($D$40:F40)/100,0)*100)))</f>
        <v/>
      </c>
      <c r="G41" s="38" t="str">
        <f>IF(G40&lt;=0,"",($AK$37+$AK$9+$AK$13+$AK$17+$AK$21+$AK$25+$AK$29+$AK$33+SUMPRODUCT(ROUND(($D$40:G40)/100,0)*100)))</f>
        <v/>
      </c>
      <c r="H41" s="38" t="str">
        <f>IF(H40&lt;=0,"",($AK$37+$AK$9+$AK$13+$AK$17+$AK$21+$AK$25+$AK$29+$AK$33+SUMPRODUCT(ROUND(($D$40:H40)/100,0)*100)))</f>
        <v/>
      </c>
      <c r="I41" s="38" t="str">
        <f>IF(I40&lt;=0,"",($AK$37+$AK$9+$AK$13+$AK$17+$AK$21+$AK$25+$AK$29+$AK$33+SUMPRODUCT(ROUND(($D$40:I40)/100,0)*100)))</f>
        <v/>
      </c>
      <c r="J41" s="38" t="str">
        <f>IF(J40&lt;=0,"",($AK$37+$AK$9+$AK$13+$AK$17+$AK$21+$AK$25+$AK$29+$AK$33+SUMPRODUCT(ROUND(($D$40:J40)/100,0)*100)))</f>
        <v/>
      </c>
      <c r="K41" s="38" t="str">
        <f>IF(K40&lt;=0,"",($AK$37+$AK$9+$AK$13+$AK$17+$AK$21+$AK$25+$AK$29+$AK$33+SUMPRODUCT(ROUND(($D$40:K40)/100,0)*100)))</f>
        <v/>
      </c>
      <c r="L41" s="38" t="str">
        <f>IF(L40&lt;=0,"",($AK$37+$AK$9+$AK$13+$AK$17+$AK$21+$AK$25+$AK$29+$AK$33+SUMPRODUCT(ROUND(($D$40:L40)/100,0)*100)))</f>
        <v/>
      </c>
      <c r="M41" s="38" t="str">
        <f>IF(M40&lt;=0,"",($AK$37+$AK$9+$AK$13+$AK$17+$AK$21+$AK$25+$AK$29+$AK$33+SUMPRODUCT(ROUND(($D$40:M40)/100,0)*100)))</f>
        <v/>
      </c>
      <c r="N41" s="38" t="str">
        <f>IF(N40&lt;=0,"",($AK$37+$AK$9+$AK$13+$AK$17+$AK$21+$AK$25+$AK$29+$AK$33+SUMPRODUCT(ROUND(($D$40:N40)/100,0)*100)))</f>
        <v/>
      </c>
      <c r="O41" s="38" t="str">
        <f>IF(O40&lt;=0,"",($AK$37+$AK$9+$AK$13+$AK$17+$AK$21+$AK$25+$AK$29+$AK$33+SUMPRODUCT(ROUND(($D$40:O40)/100,0)*100)))</f>
        <v/>
      </c>
      <c r="P41" s="38" t="str">
        <f>IF(P40&lt;=0,"",($AK$37+$AK$9+$AK$13+$AK$17+$AK$21+$AK$25+$AK$29+$AK$33+SUMPRODUCT(ROUND(($D$40:P40)/100,0)*100)))</f>
        <v/>
      </c>
      <c r="Q41" s="38" t="str">
        <f>IF(Q40&lt;=0,"",($AK$37+$AK$9+$AK$13+$AK$17+$AK$21+$AK$25+$AK$29+$AK$33+SUMPRODUCT(ROUND(($D$40:Q40)/100,0)*100)))</f>
        <v/>
      </c>
      <c r="R41" s="38" t="str">
        <f>IF(R40&lt;=0,"",($AK$37+$AK$9+$AK$13+$AK$17+$AK$21+$AK$25+$AK$29+$AK$33+SUMPRODUCT(ROUND(($D$40:R40)/100,0)*100)))</f>
        <v/>
      </c>
      <c r="S41" s="38" t="str">
        <f>IF(S40&lt;=0,"",($AK$37+$AK$9+$AK$13+$AK$17+$AK$21+$AK$25+$AK$29+$AK$33+SUMPRODUCT(ROUND(($D$40:S40)/100,0)*100)))</f>
        <v/>
      </c>
      <c r="T41" s="38" t="str">
        <f>IF(T40&lt;=0,"",($AK$37+$AK$9+$AK$13+$AK$17+$AK$21+$AK$25+$AK$29+$AK$33+SUMPRODUCT(ROUND(($D$40:T40)/100,0)*100)))</f>
        <v/>
      </c>
      <c r="U41" s="38" t="str">
        <f>IF(U40&lt;=0,"",($AK$37+$AK$9+$AK$13+$AK$17+$AK$21+$AK$25+$AK$29+$AK$33+SUMPRODUCT(ROUND(($D$40:U40)/100,0)*100)))</f>
        <v/>
      </c>
      <c r="V41" s="38" t="str">
        <f>IF(V40&lt;=0,"",($AK$37+$AK$9+$AK$13+$AK$17+$AK$21+$AK$25+$AK$29+$AK$33+SUMPRODUCT(ROUND(($D$40:V40)/100,0)*100)))</f>
        <v/>
      </c>
      <c r="W41" s="38" t="str">
        <f>IF(W40&lt;=0,"",($AK$37+$AK$9+$AK$13+$AK$17+$AK$21+$AK$25+$AK$29+$AK$33+SUMPRODUCT(ROUND(($D$40:W40)/100,0)*100)))</f>
        <v/>
      </c>
      <c r="X41" s="38" t="str">
        <f>IF(X40&lt;=0,"",($AK$37+$AK$9+$AK$13+$AK$17+$AK$21+$AK$25+$AK$29+$AK$33+SUMPRODUCT(ROUND(($D$40:X40)/100,0)*100)))</f>
        <v/>
      </c>
      <c r="Y41" s="38" t="str">
        <f>IF(Y40&lt;=0,"",($AK$37+$AK$9+$AK$13+$AK$17+$AK$21+$AK$25+$AK$29+$AK$33+SUMPRODUCT(ROUND(($D$40:Y40)/100,0)*100)))</f>
        <v/>
      </c>
      <c r="Z41" s="38" t="str">
        <f>IF(Z40&lt;=0,"",($AK$37+$AK$9+$AK$13+$AK$17+$AK$21+$AK$25+$AK$29+$AK$33+SUMPRODUCT(ROUND(($D$40:Z40)/100,0)*100)))</f>
        <v/>
      </c>
      <c r="AA41" s="38" t="str">
        <f>IF(AA40&lt;=0,"",($AK$37+$AK$9+$AK$13+$AK$17+$AK$21+$AK$25+$AK$29+$AK$33+SUMPRODUCT(ROUND(($D$40:AA40)/100,0)*100)))</f>
        <v/>
      </c>
      <c r="AB41" s="38" t="str">
        <f>IF(AB40&lt;=0,"",($AK$37+$AK$9+$AK$13+$AK$17+$AK$21+$AK$25+$AK$29+$AK$33+SUMPRODUCT(ROUND(($D$40:AB40)/100,0)*100)))</f>
        <v/>
      </c>
      <c r="AC41" s="38" t="str">
        <f>IF(AC40&lt;=0,"",($AK$37+$AK$9+$AK$13+$AK$17+$AK$21+$AK$25+$AK$29+$AK$33+SUMPRODUCT(ROUND(($D$40:AC40)/100,0)*100)))</f>
        <v/>
      </c>
      <c r="AD41" s="38" t="str">
        <f>IF(AD40&lt;=0,"",($AK$37+$AK$9+$AK$13+$AK$17+$AK$21+$AK$25+$AK$29+$AK$33+SUMPRODUCT(ROUND(($D$40:AD40)/100,0)*100)))</f>
        <v/>
      </c>
      <c r="AE41" s="38" t="str">
        <f>IF(AE40&lt;=0,"",($AK$37+$AK$9+$AK$13+$AK$17+$AK$21+$AK$25+$AK$29+$AK$33+SUMPRODUCT(ROUND(($D$40:AE40)/100,0)*100)))</f>
        <v/>
      </c>
      <c r="AF41" s="38" t="str">
        <f>IF(AF40&lt;=0,"",($AK$37+$AK$9+$AK$13+$AK$17+$AK$21+$AK$25+$AK$29+$AK$33+SUMPRODUCT(ROUND(($D$40:AF40)/100,0)*100)))</f>
        <v/>
      </c>
      <c r="AG41" s="38" t="str">
        <f>IF(AG40&lt;=0,"",($AK$37+$AK$9+$AK$13+$AK$17+$AK$21+$AK$25+$AK$29+$AK$33+SUMPRODUCT(ROUND(($D$40:AG40)/100,0)*100)))</f>
        <v/>
      </c>
      <c r="AH41" s="38" t="str">
        <f>IF(AH40&lt;=0,"",($AK$37+$AK$9+$AK$13+$AK$17+$AK$21+$AK$25+$AK$29+$AK$33+SUMPRODUCT(ROUND(($D$40:AH40)/100,0)*100)))</f>
        <v/>
      </c>
      <c r="AI41" s="39" t="str">
        <f>IF(SUM(D40:AI40)&lt;=0,"",(SUMPRODUCT(ROUND(($D$40:AI40)/100,0)*100)))</f>
        <v/>
      </c>
      <c r="AK41">
        <f>SUMPRODUCT(ROUND((D40:AH40)/100,0)*100)</f>
        <v>0</v>
      </c>
    </row>
    <row r="42" spans="1:38" x14ac:dyDescent="0.15">
      <c r="A42" s="4"/>
      <c r="B42" s="19" t="s">
        <v>4</v>
      </c>
      <c r="C42" s="18" t="s">
        <v>13</v>
      </c>
      <c r="D42" s="43" t="str">
        <f>IF(D40&lt;=0,"",(ROUND(ROUND(D40/100,0)*$AB$5/1000,2)))</f>
        <v/>
      </c>
      <c r="E42" s="43" t="str">
        <f t="shared" ref="E42:AH42" si="8">IF(E40&lt;=0,"",(ROUND(ROUND(E40/100,0)*$AB$5/1000,2)))</f>
        <v/>
      </c>
      <c r="F42" s="43" t="str">
        <f t="shared" si="8"/>
        <v/>
      </c>
      <c r="G42" s="43" t="str">
        <f t="shared" si="8"/>
        <v/>
      </c>
      <c r="H42" s="43" t="str">
        <f t="shared" si="8"/>
        <v/>
      </c>
      <c r="I42" s="43" t="str">
        <f t="shared" si="8"/>
        <v/>
      </c>
      <c r="J42" s="43" t="str">
        <f t="shared" si="8"/>
        <v/>
      </c>
      <c r="K42" s="43" t="str">
        <f t="shared" si="8"/>
        <v/>
      </c>
      <c r="L42" s="43" t="str">
        <f t="shared" si="8"/>
        <v/>
      </c>
      <c r="M42" s="43" t="str">
        <f t="shared" si="8"/>
        <v/>
      </c>
      <c r="N42" s="43" t="str">
        <f t="shared" si="8"/>
        <v/>
      </c>
      <c r="O42" s="43" t="str">
        <f t="shared" si="8"/>
        <v/>
      </c>
      <c r="P42" s="43" t="str">
        <f t="shared" si="8"/>
        <v/>
      </c>
      <c r="Q42" s="43" t="str">
        <f t="shared" si="8"/>
        <v/>
      </c>
      <c r="R42" s="43" t="str">
        <f t="shared" si="8"/>
        <v/>
      </c>
      <c r="S42" s="43" t="str">
        <f t="shared" si="8"/>
        <v/>
      </c>
      <c r="T42" s="43" t="str">
        <f t="shared" si="8"/>
        <v/>
      </c>
      <c r="U42" s="43" t="str">
        <f t="shared" si="8"/>
        <v/>
      </c>
      <c r="V42" s="43" t="str">
        <f t="shared" si="8"/>
        <v/>
      </c>
      <c r="W42" s="43" t="str">
        <f t="shared" si="8"/>
        <v/>
      </c>
      <c r="X42" s="43" t="str">
        <f t="shared" si="8"/>
        <v/>
      </c>
      <c r="Y42" s="43" t="str">
        <f t="shared" si="8"/>
        <v/>
      </c>
      <c r="Z42" s="43" t="str">
        <f t="shared" si="8"/>
        <v/>
      </c>
      <c r="AA42" s="43" t="str">
        <f t="shared" si="8"/>
        <v/>
      </c>
      <c r="AB42" s="43" t="str">
        <f t="shared" si="8"/>
        <v/>
      </c>
      <c r="AC42" s="43" t="str">
        <f t="shared" si="8"/>
        <v/>
      </c>
      <c r="AD42" s="43" t="str">
        <f t="shared" si="8"/>
        <v/>
      </c>
      <c r="AE42" s="43" t="str">
        <f t="shared" si="8"/>
        <v/>
      </c>
      <c r="AF42" s="43" t="str">
        <f t="shared" si="8"/>
        <v/>
      </c>
      <c r="AG42" s="43" t="str">
        <f t="shared" si="8"/>
        <v/>
      </c>
      <c r="AH42" s="43" t="str">
        <f t="shared" si="8"/>
        <v/>
      </c>
      <c r="AI42" s="44" t="str">
        <f>IF(SUM(D40:AH40)&lt;=0,"",(SUMPRODUCT(ROUND(ROUND(($D$40:AH40)/100,0)*$AB$5/1000,2))))</f>
        <v/>
      </c>
      <c r="AL42" s="56">
        <f>SUM(D42:AH42)</f>
        <v>0</v>
      </c>
    </row>
    <row r="43" spans="1:38" ht="14.25" thickBot="1" x14ac:dyDescent="0.2">
      <c r="A43" s="5"/>
      <c r="B43" s="20" t="s">
        <v>5</v>
      </c>
      <c r="C43" s="21" t="s">
        <v>2</v>
      </c>
      <c r="D43" s="45" t="str">
        <f>IF(D40&lt;=0,"",($AL$38+$AL$10+$AL$14+$AL$18+$AL$22+$AL$26+$AL$30+$AL$34+SUMPRODUCT(ROUND(ROUND(($D$40:D40)/100,0)*$AB$5/1000,2))))</f>
        <v/>
      </c>
      <c r="E43" s="45" t="str">
        <f>IF(E40&lt;=0,"",($AL$38+$AL$10+$AL$14+$AL$18+$AL$22+$AL$26+$AL$30+$AL$34+SUMPRODUCT(ROUND(ROUND(($D$40:E40)/100,0)*$AB$5/1000,2))))</f>
        <v/>
      </c>
      <c r="F43" s="45" t="str">
        <f>IF(F40&lt;=0,"",($AL$38+$AL$10+$AL$14+$AL$18+$AL$22+$AL$26+$AL$30+$AL$34+SUMPRODUCT(ROUND(ROUND(($D$40:F40)/100,0)*$AB$5/1000,2))))</f>
        <v/>
      </c>
      <c r="G43" s="45" t="str">
        <f>IF(G40&lt;=0,"",($AL$38+$AL$10+$AL$14+$AL$18+$AL$22+$AL$26+$AL$30+$AL$34+SUMPRODUCT(ROUND(ROUND(($D$40:G40)/100,0)*$AB$5/1000,2))))</f>
        <v/>
      </c>
      <c r="H43" s="45" t="str">
        <f>IF(H40&lt;=0,"",($AL$38+$AL$10+$AL$14+$AL$18+$AL$22+$AL$26+$AL$30+$AL$34+SUMPRODUCT(ROUND(ROUND(($D$40:H40)/100,0)*$AB$5/1000,2))))</f>
        <v/>
      </c>
      <c r="I43" s="45" t="str">
        <f>IF(I40&lt;=0,"",($AL$38+$AL$10+$AL$14+$AL$18+$AL$22+$AL$26+$AL$30+$AL$34+SUMPRODUCT(ROUND(ROUND(($D$40:I40)/100,0)*$AB$5/1000,2))))</f>
        <v/>
      </c>
      <c r="J43" s="45" t="str">
        <f>IF(J40&lt;=0,"",($AL$38+$AL$10+$AL$14+$AL$18+$AL$22+$AL$26+$AL$30+$AL$34+SUMPRODUCT(ROUND(ROUND(($D$40:J40)/100,0)*$AB$5/1000,2))))</f>
        <v/>
      </c>
      <c r="K43" s="45" t="str">
        <f>IF(K40&lt;=0,"",($AL$38+$AL$10+$AL$14+$AL$18+$AL$22+$AL$26+$AL$30+$AL$34+SUMPRODUCT(ROUND(ROUND(($D$40:K40)/100,0)*$AB$5/1000,2))))</f>
        <v/>
      </c>
      <c r="L43" s="45" t="str">
        <f>IF(L40&lt;=0,"",($AL$38+$AL$10+$AL$14+$AL$18+$AL$22+$AL$26+$AL$30+$AL$34+SUMPRODUCT(ROUND(ROUND(($D$40:L40)/100,0)*$AB$5/1000,2))))</f>
        <v/>
      </c>
      <c r="M43" s="45" t="str">
        <f>IF(M40&lt;=0,"",($AL$38+$AL$10+$AL$14+$AL$18+$AL$22+$AL$26+$AL$30+$AL$34+SUMPRODUCT(ROUND(ROUND(($D$40:M40)/100,0)*$AB$5/1000,2))))</f>
        <v/>
      </c>
      <c r="N43" s="45" t="str">
        <f>IF(N40&lt;=0,"",($AL$38+$AL$10+$AL$14+$AL$18+$AL$22+$AL$26+$AL$30+$AL$34+SUMPRODUCT(ROUND(ROUND(($D$40:N40)/100,0)*$AB$5/1000,2))))</f>
        <v/>
      </c>
      <c r="O43" s="45" t="str">
        <f>IF(O40&lt;=0,"",($AL$38+$AL$10+$AL$14+$AL$18+$AL$22+$AL$26+$AL$30+$AL$34+SUMPRODUCT(ROUND(ROUND(($D$40:O40)/100,0)*$AB$5/1000,2))))</f>
        <v/>
      </c>
      <c r="P43" s="45" t="str">
        <f>IF(P40&lt;=0,"",($AL$38+$AL$10+$AL$14+$AL$18+$AL$22+$AL$26+$AL$30+$AL$34+SUMPRODUCT(ROUND(ROUND(($D$40:P40)/100,0)*$AB$5/1000,2))))</f>
        <v/>
      </c>
      <c r="Q43" s="45" t="str">
        <f>IF(Q40&lt;=0,"",($AL$38+$AL$10+$AL$14+$AL$18+$AL$22+$AL$26+$AL$30+$AL$34+SUMPRODUCT(ROUND(ROUND(($D$40:Q40)/100,0)*$AB$5/1000,2))))</f>
        <v/>
      </c>
      <c r="R43" s="45" t="str">
        <f>IF(R40&lt;=0,"",($AL$38+$AL$10+$AL$14+$AL$18+$AL$22+$AL$26+$AL$30+$AL$34+SUMPRODUCT(ROUND(ROUND(($D$40:R40)/100,0)*$AB$5/1000,2))))</f>
        <v/>
      </c>
      <c r="S43" s="45" t="str">
        <f>IF(S40&lt;=0,"",($AL$38+$AL$10+$AL$14+$AL$18+$AL$22+$AL$26+$AL$30+$AL$34+SUMPRODUCT(ROUND(ROUND(($D$40:S40)/100,0)*$AB$5/1000,2))))</f>
        <v/>
      </c>
      <c r="T43" s="45" t="str">
        <f>IF(T40&lt;=0,"",($AL$38+$AL$10+$AL$14+$AL$18+$AL$22+$AL$26+$AL$30+$AL$34+SUMPRODUCT(ROUND(ROUND(($D$40:T40)/100,0)*$AB$5/1000,2))))</f>
        <v/>
      </c>
      <c r="U43" s="45" t="str">
        <f>IF(U40&lt;=0,"",($AL$38+$AL$10+$AL$14+$AL$18+$AL$22+$AL$26+$AL$30+$AL$34+SUMPRODUCT(ROUND(ROUND(($D$40:U40)/100,0)*$AB$5/1000,2))))</f>
        <v/>
      </c>
      <c r="V43" s="45" t="str">
        <f>IF(V40&lt;=0,"",($AL$38+$AL$10+$AL$14+$AL$18+$AL$22+$AL$26+$AL$30+$AL$34+SUMPRODUCT(ROUND(ROUND(($D$40:V40)/100,0)*$AB$5/1000,2))))</f>
        <v/>
      </c>
      <c r="W43" s="45" t="str">
        <f>IF(W40&lt;=0,"",($AL$38+$AL$10+$AL$14+$AL$18+$AL$22+$AL$26+$AL$30+$AL$34+SUMPRODUCT(ROUND(ROUND(($D$40:W40)/100,0)*$AB$5/1000,2))))</f>
        <v/>
      </c>
      <c r="X43" s="45" t="str">
        <f>IF(X40&lt;=0,"",($AL$38+$AL$10+$AL$14+$AL$18+$AL$22+$AL$26+$AL$30+$AL$34+SUMPRODUCT(ROUND(ROUND(($D$40:X40)/100,0)*$AB$5/1000,2))))</f>
        <v/>
      </c>
      <c r="Y43" s="45" t="str">
        <f>IF(Y40&lt;=0,"",($AL$38+$AL$10+$AL$14+$AL$18+$AL$22+$AL$26+$AL$30+$AL$34+SUMPRODUCT(ROUND(ROUND(($D$40:Y40)/100,0)*$AB$5/1000,2))))</f>
        <v/>
      </c>
      <c r="Z43" s="45" t="str">
        <f>IF(Z40&lt;=0,"",($AL$38+$AL$10+$AL$14+$AL$18+$AL$22+$AL$26+$AL$30+$AL$34+SUMPRODUCT(ROUND(ROUND(($D$40:Z40)/100,0)*$AB$5/1000,2))))</f>
        <v/>
      </c>
      <c r="AA43" s="45" t="str">
        <f>IF(AA40&lt;=0,"",($AL$38+$AL$10+$AL$14+$AL$18+$AL$22+$AL$26+$AL$30+$AL$34+SUMPRODUCT(ROUND(ROUND(($D$40:AA40)/100,0)*$AB$5/1000,2))))</f>
        <v/>
      </c>
      <c r="AB43" s="45" t="str">
        <f>IF(AB40&lt;=0,"",($AL$38+$AL$10+$AL$14+$AL$18+$AL$22+$AL$26+$AL$30+$AL$34+SUMPRODUCT(ROUND(ROUND(($D$40:AB40)/100,0)*$AB$5/1000,2))))</f>
        <v/>
      </c>
      <c r="AC43" s="45" t="str">
        <f>IF(AC40&lt;=0,"",($AL$38+$AL$10+$AL$14+$AL$18+$AL$22+$AL$26+$AL$30+$AL$34+SUMPRODUCT(ROUND(ROUND(($D$40:AC40)/100,0)*$AB$5/1000,2))))</f>
        <v/>
      </c>
      <c r="AD43" s="45" t="str">
        <f>IF(AD40&lt;=0,"",($AL$38+$AL$10+$AL$14+$AL$18+$AL$22+$AL$26+$AL$30+$AL$34+SUMPRODUCT(ROUND(ROUND(($D$40:AD40)/100,0)*$AB$5/1000,2))))</f>
        <v/>
      </c>
      <c r="AE43" s="45" t="str">
        <f>IF(AE40&lt;=0,"",($AL$38+$AL$10+$AL$14+$AL$18+$AL$22+$AL$26+$AL$30+$AL$34+SUMPRODUCT(ROUND(ROUND(($D$40:AE40)/100,0)*$AB$5/1000,2))))</f>
        <v/>
      </c>
      <c r="AF43" s="45" t="str">
        <f>IF(AF40&lt;=0,"",($AL$38+$AL$10+$AL$14+$AL$18+$AL$22+$AL$26+$AL$30+$AL$34+SUMPRODUCT(ROUND(ROUND(($D$40:AF40)/100,0)*$AB$5/1000,2))))</f>
        <v/>
      </c>
      <c r="AG43" s="45" t="str">
        <f>IF(AG40&lt;=0,"",($AL$38+$AL$10+$AL$14+$AL$18+$AL$22+$AL$26+$AL$30+$AL$34+SUMPRODUCT(ROUND(ROUND(($D$40:AG40)/100,0)*$AB$5/1000,2))))</f>
        <v/>
      </c>
      <c r="AH43" s="45" t="str">
        <f>IF(AH40&lt;=0,"",($AL$38+$AL$10+$AL$14+$AL$18+$AL$22+$AL$26+$AL$30+$AL$34+SUMPRODUCT(ROUND(ROUND(($D$40:AH40)/100,0)*$AB$5/1000,2))))</f>
        <v/>
      </c>
      <c r="AI43" s="47"/>
    </row>
    <row r="44" spans="1:38" x14ac:dyDescent="0.15">
      <c r="A44" s="6"/>
      <c r="B44" s="22" t="s">
        <v>0</v>
      </c>
      <c r="C44" s="23" t="s">
        <v>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40"/>
      <c r="AI44" s="37"/>
    </row>
    <row r="45" spans="1:38" x14ac:dyDescent="0.15">
      <c r="A45" s="4">
        <v>4</v>
      </c>
      <c r="B45" s="17" t="s">
        <v>1</v>
      </c>
      <c r="C45" s="18" t="s">
        <v>2</v>
      </c>
      <c r="D45" s="38" t="str">
        <f>IF(D44&lt;=0,"",($AK$41+$AK$9+$AK$13+$AK$17+$AK$21+$AK$25+$AK$29+$AK$33+$AK$37+SUMPRODUCT(ROUND(($D$44:D44)/100,0)*100)))</f>
        <v/>
      </c>
      <c r="E45" s="38" t="str">
        <f>IF(E44&lt;=0,"",($AK$41+$AK$9+$AK$13+$AK$17+$AK$21+$AK$25+$AK$29+$AK$33+$AK$37+SUMPRODUCT(ROUND(($D$44:E44)/100,0)*100)))</f>
        <v/>
      </c>
      <c r="F45" s="38" t="str">
        <f>IF(F44&lt;=0,"",($AK$41+$AK$9+$AK$13+$AK$17+$AK$21+$AK$25+$AK$29+$AK$33+$AK$37+SUMPRODUCT(ROUND(($D$44:F44)/100,0)*100)))</f>
        <v/>
      </c>
      <c r="G45" s="38" t="str">
        <f>IF(G44&lt;=0,"",($AK$41+$AK$9+$AK$13+$AK$17+$AK$21+$AK$25+$AK$29+$AK$33+$AK$37+SUMPRODUCT(ROUND(($D$44:G44)/100,0)*100)))</f>
        <v/>
      </c>
      <c r="H45" s="38" t="str">
        <f>IF(H44&lt;=0,"",($AK$41+$AK$9+$AK$13+$AK$17+$AK$21+$AK$25+$AK$29+$AK$33+$AK$37+SUMPRODUCT(ROUND(($D$44:H44)/100,0)*100)))</f>
        <v/>
      </c>
      <c r="I45" s="38" t="str">
        <f>IF(I44&lt;=0,"",($AK$41+$AK$9+$AK$13+$AK$17+$AK$21+$AK$25+$AK$29+$AK$33+$AK$37+SUMPRODUCT(ROUND(($D$44:I44)/100,0)*100)))</f>
        <v/>
      </c>
      <c r="J45" s="38" t="str">
        <f>IF(J44&lt;=0,"",($AK$41+$AK$9+$AK$13+$AK$17+$AK$21+$AK$25+$AK$29+$AK$33+$AK$37+SUMPRODUCT(ROUND(($D$44:J44)/100,0)*100)))</f>
        <v/>
      </c>
      <c r="K45" s="38" t="str">
        <f>IF(K44&lt;=0,"",($AK$41+$AK$9+$AK$13+$AK$17+$AK$21+$AK$25+$AK$29+$AK$33+$AK$37+SUMPRODUCT(ROUND(($D$44:K44)/100,0)*100)))</f>
        <v/>
      </c>
      <c r="L45" s="38" t="str">
        <f>IF(L44&lt;=0,"",($AK$41+$AK$9+$AK$13+$AK$17+$AK$21+$AK$25+$AK$29+$AK$33+$AK$37+SUMPRODUCT(ROUND(($D$44:L44)/100,0)*100)))</f>
        <v/>
      </c>
      <c r="M45" s="38" t="str">
        <f>IF(M44&lt;=0,"",($AK$41+$AK$9+$AK$13+$AK$17+$AK$21+$AK$25+$AK$29+$AK$33+$AK$37+SUMPRODUCT(ROUND(($D$44:M44)/100,0)*100)))</f>
        <v/>
      </c>
      <c r="N45" s="38" t="str">
        <f>IF(N44&lt;=0,"",($AK$41+$AK$9+$AK$13+$AK$17+$AK$21+$AK$25+$AK$29+$AK$33+$AK$37+SUMPRODUCT(ROUND(($D$44:N44)/100,0)*100)))</f>
        <v/>
      </c>
      <c r="O45" s="38" t="str">
        <f>IF(O44&lt;=0,"",($AK$41+$AK$9+$AK$13+$AK$17+$AK$21+$AK$25+$AK$29+$AK$33+$AK$37+SUMPRODUCT(ROUND(($D$44:O44)/100,0)*100)))</f>
        <v/>
      </c>
      <c r="P45" s="38" t="str">
        <f>IF(P44&lt;=0,"",($AK$41+$AK$9+$AK$13+$AK$17+$AK$21+$AK$25+$AK$29+$AK$33+$AK$37+SUMPRODUCT(ROUND(($D$44:P44)/100,0)*100)))</f>
        <v/>
      </c>
      <c r="Q45" s="38" t="str">
        <f>IF(Q44&lt;=0,"",($AK$41+$AK$9+$AK$13+$AK$17+$AK$21+$AK$25+$AK$29+$AK$33+$AK$37+SUMPRODUCT(ROUND(($D$44:Q44)/100,0)*100)))</f>
        <v/>
      </c>
      <c r="R45" s="38" t="str">
        <f>IF(R44&lt;=0,"",($AK$41+$AK$9+$AK$13+$AK$17+$AK$21+$AK$25+$AK$29+$AK$33+$AK$37+SUMPRODUCT(ROUND(($D$44:R44)/100,0)*100)))</f>
        <v/>
      </c>
      <c r="S45" s="38" t="str">
        <f>IF(S44&lt;=0,"",($AK$41+$AK$9+$AK$13+$AK$17+$AK$21+$AK$25+$AK$29+$AK$33+$AK$37+SUMPRODUCT(ROUND(($D$44:S44)/100,0)*100)))</f>
        <v/>
      </c>
      <c r="T45" s="38" t="str">
        <f>IF(T44&lt;=0,"",($AK$41+$AK$9+$AK$13+$AK$17+$AK$21+$AK$25+$AK$29+$AK$33+$AK$37+SUMPRODUCT(ROUND(($D$44:T44)/100,0)*100)))</f>
        <v/>
      </c>
      <c r="U45" s="38" t="str">
        <f>IF(U44&lt;=0,"",($AK$41+$AK$9+$AK$13+$AK$17+$AK$21+$AK$25+$AK$29+$AK$33+$AK$37+SUMPRODUCT(ROUND(($D$44:U44)/100,0)*100)))</f>
        <v/>
      </c>
      <c r="V45" s="38" t="str">
        <f>IF(V44&lt;=0,"",($AK$41+$AK$9+$AK$13+$AK$17+$AK$21+$AK$25+$AK$29+$AK$33+$AK$37+SUMPRODUCT(ROUND(($D$44:V44)/100,0)*100)))</f>
        <v/>
      </c>
      <c r="W45" s="38" t="str">
        <f>IF(W44&lt;=0,"",($AK$41+$AK$9+$AK$13+$AK$17+$AK$21+$AK$25+$AK$29+$AK$33+$AK$37+SUMPRODUCT(ROUND(($D$44:W44)/100,0)*100)))</f>
        <v/>
      </c>
      <c r="X45" s="38" t="str">
        <f>IF(X44&lt;=0,"",($AK$41+$AK$9+$AK$13+$AK$17+$AK$21+$AK$25+$AK$29+$AK$33+$AK$37+SUMPRODUCT(ROUND(($D$44:X44)/100,0)*100)))</f>
        <v/>
      </c>
      <c r="Y45" s="38" t="str">
        <f>IF(Y44&lt;=0,"",($AK$41+$AK$9+$AK$13+$AK$17+$AK$21+$AK$25+$AK$29+$AK$33+$AK$37+SUMPRODUCT(ROUND(($D$44:Y44)/100,0)*100)))</f>
        <v/>
      </c>
      <c r="Z45" s="38" t="str">
        <f>IF(Z44&lt;=0,"",($AK$41+$AK$9+$AK$13+$AK$17+$AK$21+$AK$25+$AK$29+$AK$33+$AK$37+SUMPRODUCT(ROUND(($D$44:Z44)/100,0)*100)))</f>
        <v/>
      </c>
      <c r="AA45" s="38" t="str">
        <f>IF(AA44&lt;=0,"",($AK$41+$AK$9+$AK$13+$AK$17+$AK$21+$AK$25+$AK$29+$AK$33+$AK$37+SUMPRODUCT(ROUND(($D$44:AA44)/100,0)*100)))</f>
        <v/>
      </c>
      <c r="AB45" s="38" t="str">
        <f>IF(AB44&lt;=0,"",($AK$41+$AK$9+$AK$13+$AK$17+$AK$21+$AK$25+$AK$29+$AK$33+$AK$37+SUMPRODUCT(ROUND(($D$44:AB44)/100,0)*100)))</f>
        <v/>
      </c>
      <c r="AC45" s="38" t="str">
        <f>IF(AC44&lt;=0,"",($AK$41+$AK$9+$AK$13+$AK$17+$AK$21+$AK$25+$AK$29+$AK$33+$AK$37+SUMPRODUCT(ROUND(($D$44:AC44)/100,0)*100)))</f>
        <v/>
      </c>
      <c r="AD45" s="38" t="str">
        <f>IF(AD44&lt;=0,"",($AK$41+$AK$9+$AK$13+$AK$17+$AK$21+$AK$25+$AK$29+$AK$33+$AK$37+SUMPRODUCT(ROUND(($D$44:AD44)/100,0)*100)))</f>
        <v/>
      </c>
      <c r="AE45" s="38" t="str">
        <f>IF(AE44&lt;=0,"",($AK$41+$AK$9+$AK$13+$AK$17+$AK$21+$AK$25+$AK$29+$AK$33+$AK$37+SUMPRODUCT(ROUND(($D$44:AE44)/100,0)*100)))</f>
        <v/>
      </c>
      <c r="AF45" s="38" t="str">
        <f>IF(AF44&lt;=0,"",($AK$41+$AK$9+$AK$13+$AK$17+$AK$21+$AK$25+$AK$29+$AK$33+$AK$37+SUMPRODUCT(ROUND(($D$44:AF44)/100,0)*100)))</f>
        <v/>
      </c>
      <c r="AG45" s="38" t="str">
        <f>IF(AG44&lt;=0,"",($AK$41+$AK$9+$AK$13+$AK$17+$AK$21+$AK$25+$AK$29+$AK$33+$AK$37+SUMPRODUCT(ROUND(($D$44:AG44)/100,0)*100)))</f>
        <v/>
      </c>
      <c r="AH45" s="41"/>
      <c r="AI45" s="39" t="str">
        <f>IF(SUM(D44:AI44)&lt;=0,"",(SUMPRODUCT(ROUND(($D$44:AI44)/100,0)*100)))</f>
        <v/>
      </c>
      <c r="AK45">
        <f>SUMPRODUCT(ROUND((D44:AG44)/100,0)*100)</f>
        <v>0</v>
      </c>
    </row>
    <row r="46" spans="1:38" x14ac:dyDescent="0.15">
      <c r="A46" s="4"/>
      <c r="B46" s="19" t="s">
        <v>4</v>
      </c>
      <c r="C46" s="18" t="s">
        <v>13</v>
      </c>
      <c r="D46" s="43" t="str">
        <f>IF(D44&lt;=0,"",(ROUND(ROUND(D44/100,0)*$AB$5/1000,2)))</f>
        <v/>
      </c>
      <c r="E46" s="43" t="str">
        <f t="shared" ref="E46:AG46" si="9">IF(E44&lt;=0,"",(ROUND(ROUND(E44/100,0)*$AB$5/1000,2)))</f>
        <v/>
      </c>
      <c r="F46" s="43" t="str">
        <f t="shared" si="9"/>
        <v/>
      </c>
      <c r="G46" s="43" t="str">
        <f t="shared" si="9"/>
        <v/>
      </c>
      <c r="H46" s="43" t="str">
        <f t="shared" si="9"/>
        <v/>
      </c>
      <c r="I46" s="43" t="str">
        <f t="shared" si="9"/>
        <v/>
      </c>
      <c r="J46" s="43" t="str">
        <f t="shared" si="9"/>
        <v/>
      </c>
      <c r="K46" s="43" t="str">
        <f t="shared" si="9"/>
        <v/>
      </c>
      <c r="L46" s="43" t="str">
        <f t="shared" si="9"/>
        <v/>
      </c>
      <c r="M46" s="43" t="str">
        <f t="shared" si="9"/>
        <v/>
      </c>
      <c r="N46" s="43" t="str">
        <f t="shared" si="9"/>
        <v/>
      </c>
      <c r="O46" s="43" t="str">
        <f t="shared" si="9"/>
        <v/>
      </c>
      <c r="P46" s="43" t="str">
        <f t="shared" si="9"/>
        <v/>
      </c>
      <c r="Q46" s="43" t="str">
        <f t="shared" si="9"/>
        <v/>
      </c>
      <c r="R46" s="43" t="str">
        <f t="shared" si="9"/>
        <v/>
      </c>
      <c r="S46" s="43" t="str">
        <f t="shared" si="9"/>
        <v/>
      </c>
      <c r="T46" s="43" t="str">
        <f t="shared" si="9"/>
        <v/>
      </c>
      <c r="U46" s="43" t="str">
        <f t="shared" si="9"/>
        <v/>
      </c>
      <c r="V46" s="43" t="str">
        <f t="shared" si="9"/>
        <v/>
      </c>
      <c r="W46" s="43" t="str">
        <f t="shared" si="9"/>
        <v/>
      </c>
      <c r="X46" s="43" t="str">
        <f t="shared" si="9"/>
        <v/>
      </c>
      <c r="Y46" s="43" t="str">
        <f t="shared" si="9"/>
        <v/>
      </c>
      <c r="Z46" s="43" t="str">
        <f t="shared" si="9"/>
        <v/>
      </c>
      <c r="AA46" s="43" t="str">
        <f t="shared" si="9"/>
        <v/>
      </c>
      <c r="AB46" s="43" t="str">
        <f t="shared" si="9"/>
        <v/>
      </c>
      <c r="AC46" s="43" t="str">
        <f t="shared" si="9"/>
        <v/>
      </c>
      <c r="AD46" s="43" t="str">
        <f t="shared" si="9"/>
        <v/>
      </c>
      <c r="AE46" s="43" t="str">
        <f t="shared" si="9"/>
        <v/>
      </c>
      <c r="AF46" s="43" t="str">
        <f t="shared" si="9"/>
        <v/>
      </c>
      <c r="AG46" s="43" t="str">
        <f t="shared" si="9"/>
        <v/>
      </c>
      <c r="AH46" s="48"/>
      <c r="AI46" s="44" t="str">
        <f>IF(SUM(D44:AH44)&lt;=0,"",(SUMPRODUCT(ROUND(ROUND(($D$44:AH44)/100,0)*$AB$5/1000,2))))</f>
        <v/>
      </c>
      <c r="AL46" s="56">
        <f>SUM(D46:AG46)</f>
        <v>0</v>
      </c>
    </row>
    <row r="47" spans="1:38" ht="14.25" thickBot="1" x14ac:dyDescent="0.2">
      <c r="A47" s="5"/>
      <c r="B47" s="20" t="s">
        <v>5</v>
      </c>
      <c r="C47" s="21" t="s">
        <v>2</v>
      </c>
      <c r="D47" s="45" t="str">
        <f>IF(D44&lt;=0,"",($AL$42+$AL$10+$AL$14+$AL$18+$AL$22+$AL$26+$AL$30+$AL$34+$AL$38+SUMPRODUCT(ROUND(ROUND(($D$44:D44)/100,0)*$AB$5/1000,2))))</f>
        <v/>
      </c>
      <c r="E47" s="45" t="str">
        <f>IF(E44&lt;=0,"",($AL$42+$AL$10+$AL$14+$AL$18+$AL$22+$AL$26+$AL$30+$AL$34+$AL$38+SUMPRODUCT(ROUND(ROUND(($D$44:E44)/100,0)*$AB$5/1000,2))))</f>
        <v/>
      </c>
      <c r="F47" s="45" t="str">
        <f>IF(F44&lt;=0,"",($AL$42+$AL$10+$AL$14+$AL$18+$AL$22+$AL$26+$AL$30+$AL$34+$AL$38+SUMPRODUCT(ROUND(ROUND(($D$44:F44)/100,0)*$AB$5/1000,2))))</f>
        <v/>
      </c>
      <c r="G47" s="45" t="str">
        <f>IF(G44&lt;=0,"",($AL$42+$AL$10+$AL$14+$AL$18+$AL$22+$AL$26+$AL$30+$AL$34+$AL$38+SUMPRODUCT(ROUND(ROUND(($D$44:G44)/100,0)*$AB$5/1000,2))))</f>
        <v/>
      </c>
      <c r="H47" s="45" t="str">
        <f>IF(H44&lt;=0,"",($AL$42+$AL$10+$AL$14+$AL$18+$AL$22+$AL$26+$AL$30+$AL$34+$AL$38+SUMPRODUCT(ROUND(ROUND(($D$44:H44)/100,0)*$AB$5/1000,2))))</f>
        <v/>
      </c>
      <c r="I47" s="45" t="str">
        <f>IF(I44&lt;=0,"",($AL$42+$AL$10+$AL$14+$AL$18+$AL$22+$AL$26+$AL$30+$AL$34+$AL$38+SUMPRODUCT(ROUND(ROUND(($D$44:I44)/100,0)*$AB$5/1000,2))))</f>
        <v/>
      </c>
      <c r="J47" s="45" t="str">
        <f>IF(J44&lt;=0,"",($AL$42+$AL$10+$AL$14+$AL$18+$AL$22+$AL$26+$AL$30+$AL$34+$AL$38+SUMPRODUCT(ROUND(ROUND(($D$44:J44)/100,0)*$AB$5/1000,2))))</f>
        <v/>
      </c>
      <c r="K47" s="45" t="str">
        <f>IF(K44&lt;=0,"",($AL$42+$AL$10+$AL$14+$AL$18+$AL$22+$AL$26+$AL$30+$AL$34+$AL$38+SUMPRODUCT(ROUND(ROUND(($D$44:K44)/100,0)*$AB$5/1000,2))))</f>
        <v/>
      </c>
      <c r="L47" s="45" t="str">
        <f>IF(L44&lt;=0,"",($AL$42+$AL$10+$AL$14+$AL$18+$AL$22+$AL$26+$AL$30+$AL$34+$AL$38+SUMPRODUCT(ROUND(ROUND(($D$44:L44)/100,0)*$AB$5/1000,2))))</f>
        <v/>
      </c>
      <c r="M47" s="45" t="str">
        <f>IF(M44&lt;=0,"",($AL$42+$AL$10+$AL$14+$AL$18+$AL$22+$AL$26+$AL$30+$AL$34+$AL$38+SUMPRODUCT(ROUND(ROUND(($D$44:M44)/100,0)*$AB$5/1000,2))))</f>
        <v/>
      </c>
      <c r="N47" s="45" t="str">
        <f>IF(N44&lt;=0,"",($AL$42+$AL$10+$AL$14+$AL$18+$AL$22+$AL$26+$AL$30+$AL$34+$AL$38+SUMPRODUCT(ROUND(ROUND(($D$44:N44)/100,0)*$AB$5/1000,2))))</f>
        <v/>
      </c>
      <c r="O47" s="45" t="str">
        <f>IF(O44&lt;=0,"",($AL$42+$AL$10+$AL$14+$AL$18+$AL$22+$AL$26+$AL$30+$AL$34+$AL$38+SUMPRODUCT(ROUND(ROUND(($D$44:O44)/100,0)*$AB$5/1000,2))))</f>
        <v/>
      </c>
      <c r="P47" s="45" t="str">
        <f>IF(P44&lt;=0,"",($AL$42+$AL$10+$AL$14+$AL$18+$AL$22+$AL$26+$AL$30+$AL$34+$AL$38+SUMPRODUCT(ROUND(ROUND(($D$44:P44)/100,0)*$AB$5/1000,2))))</f>
        <v/>
      </c>
      <c r="Q47" s="45" t="str">
        <f>IF(Q44&lt;=0,"",($AL$42+$AL$10+$AL$14+$AL$18+$AL$22+$AL$26+$AL$30+$AL$34+$AL$38+SUMPRODUCT(ROUND(ROUND(($D$44:Q44)/100,0)*$AB$5/1000,2))))</f>
        <v/>
      </c>
      <c r="R47" s="45" t="str">
        <f>IF(R44&lt;=0,"",($AL$42+$AL$10+$AL$14+$AL$18+$AL$22+$AL$26+$AL$30+$AL$34+$AL$38+SUMPRODUCT(ROUND(ROUND(($D$44:R44)/100,0)*$AB$5/1000,2))))</f>
        <v/>
      </c>
      <c r="S47" s="45" t="str">
        <f>IF(S44&lt;=0,"",($AL$42+$AL$10+$AL$14+$AL$18+$AL$22+$AL$26+$AL$30+$AL$34+$AL$38+SUMPRODUCT(ROUND(ROUND(($D$44:S44)/100,0)*$AB$5/1000,2))))</f>
        <v/>
      </c>
      <c r="T47" s="45" t="str">
        <f>IF(T44&lt;=0,"",($AL$42+$AL$10+$AL$14+$AL$18+$AL$22+$AL$26+$AL$30+$AL$34+$AL$38+SUMPRODUCT(ROUND(ROUND(($D$44:T44)/100,0)*$AB$5/1000,2))))</f>
        <v/>
      </c>
      <c r="U47" s="45" t="str">
        <f>IF(U44&lt;=0,"",($AL$42+$AL$10+$AL$14+$AL$18+$AL$22+$AL$26+$AL$30+$AL$34+$AL$38+SUMPRODUCT(ROUND(ROUND(($D$44:U44)/100,0)*$AB$5/1000,2))))</f>
        <v/>
      </c>
      <c r="V47" s="45" t="str">
        <f>IF(V44&lt;=0,"",($AL$42+$AL$10+$AL$14+$AL$18+$AL$22+$AL$26+$AL$30+$AL$34+$AL$38+SUMPRODUCT(ROUND(ROUND(($D$44:V44)/100,0)*$AB$5/1000,2))))</f>
        <v/>
      </c>
      <c r="W47" s="45" t="str">
        <f>IF(W44&lt;=0,"",($AL$42+$AL$10+$AL$14+$AL$18+$AL$22+$AL$26+$AL$30+$AL$34+$AL$38+SUMPRODUCT(ROUND(ROUND(($D$44:W44)/100,0)*$AB$5/1000,2))))</f>
        <v/>
      </c>
      <c r="X47" s="45" t="str">
        <f>IF(X44&lt;=0,"",($AL$42+$AL$10+$AL$14+$AL$18+$AL$22+$AL$26+$AL$30+$AL$34+$AL$38+SUMPRODUCT(ROUND(ROUND(($D$44:X44)/100,0)*$AB$5/1000,2))))</f>
        <v/>
      </c>
      <c r="Y47" s="45" t="str">
        <f>IF(Y44&lt;=0,"",($AL$42+$AL$10+$AL$14+$AL$18+$AL$22+$AL$26+$AL$30+$AL$34+$AL$38+SUMPRODUCT(ROUND(ROUND(($D$44:Y44)/100,0)*$AB$5/1000,2))))</f>
        <v/>
      </c>
      <c r="Z47" s="45" t="str">
        <f>IF(Z44&lt;=0,"",($AL$42+$AL$10+$AL$14+$AL$18+$AL$22+$AL$26+$AL$30+$AL$34+$AL$38+SUMPRODUCT(ROUND(ROUND(($D$44:Z44)/100,0)*$AB$5/1000,2))))</f>
        <v/>
      </c>
      <c r="AA47" s="45" t="str">
        <f>IF(AA44&lt;=0,"",($AL$42+$AL$10+$AL$14+$AL$18+$AL$22+$AL$26+$AL$30+$AL$34+$AL$38+SUMPRODUCT(ROUND(ROUND(($D$44:AA44)/100,0)*$AB$5/1000,2))))</f>
        <v/>
      </c>
      <c r="AB47" s="45" t="str">
        <f>IF(AB44&lt;=0,"",($AL$42+$AL$10+$AL$14+$AL$18+$AL$22+$AL$26+$AL$30+$AL$34+$AL$38+SUMPRODUCT(ROUND(ROUND(($D$44:AB44)/100,0)*$AB$5/1000,2))))</f>
        <v/>
      </c>
      <c r="AC47" s="45" t="str">
        <f>IF(AC44&lt;=0,"",($AL$42+$AL$10+$AL$14+$AL$18+$AL$22+$AL$26+$AL$30+$AL$34+$AL$38+SUMPRODUCT(ROUND(ROUND(($D$44:AC44)/100,0)*$AB$5/1000,2))))</f>
        <v/>
      </c>
      <c r="AD47" s="45" t="str">
        <f>IF(AD44&lt;=0,"",($AL$42+$AL$10+$AL$14+$AL$18+$AL$22+$AL$26+$AL$30+$AL$34+$AL$38+SUMPRODUCT(ROUND(ROUND(($D$44:AD44)/100,0)*$AB$5/1000,2))))</f>
        <v/>
      </c>
      <c r="AE47" s="45" t="str">
        <f>IF(AE44&lt;=0,"",($AL$42+$AL$10+$AL$14+$AL$18+$AL$22+$AL$26+$AL$30+$AL$34+$AL$38+SUMPRODUCT(ROUND(ROUND(($D$44:AE44)/100,0)*$AB$5/1000,2))))</f>
        <v/>
      </c>
      <c r="AF47" s="45" t="str">
        <f>IF(AF44&lt;=0,"",($AL$42+$AL$10+$AL$14+$AL$18+$AL$22+$AL$26+$AL$30+$AL$34+$AL$38+SUMPRODUCT(ROUND(ROUND(($D$44:AF44)/100,0)*$AB$5/1000,2))))</f>
        <v/>
      </c>
      <c r="AG47" s="45" t="str">
        <f>IF(AG44&lt;=0,"",($AL$42+$AL$10+$AL$14+$AL$18+$AL$22+$AL$26+$AL$30+$AL$34+$AL$38+SUMPRODUCT(ROUND(ROUND(($D$44:AG44)/100,0)*$AB$5/1000,2))))</f>
        <v/>
      </c>
      <c r="AH47" s="49"/>
      <c r="AI47" s="47"/>
    </row>
    <row r="48" spans="1:38" x14ac:dyDescent="0.15">
      <c r="A48" s="6"/>
      <c r="B48" s="22" t="s">
        <v>0</v>
      </c>
      <c r="C48" s="23" t="s">
        <v>0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37"/>
    </row>
    <row r="49" spans="1:38" x14ac:dyDescent="0.15">
      <c r="A49" s="4">
        <v>5</v>
      </c>
      <c r="B49" s="17" t="s">
        <v>1</v>
      </c>
      <c r="C49" s="18" t="s">
        <v>2</v>
      </c>
      <c r="D49" s="38" t="str">
        <f>IF(D48&lt;=0,"",($AK$45+$AK$9+$AK$13+$AK$17+$AK$21+$AK$25+$AK$29+$AK$33+$AK$37+$AK$41+SUMPRODUCT(ROUND(($D$48:D48)/100,0)*100)))</f>
        <v/>
      </c>
      <c r="E49" s="38" t="str">
        <f>IF(E48&lt;=0,"",($AK$45+$AK$9+$AK$13+$AK$17+$AK$21+$AK$25+$AK$29+$AK$33+$AK$37+$AK$41+SUMPRODUCT(ROUND(($D$48:E48)/100,0)*100)))</f>
        <v/>
      </c>
      <c r="F49" s="38" t="str">
        <f>IF(F48&lt;=0,"",($AK$45+$AK$9+$AK$13+$AK$17+$AK$21+$AK$25+$AK$29+$AK$33+$AK$37+$AK$41+SUMPRODUCT(ROUND(($D$48:F48)/100,0)*100)))</f>
        <v/>
      </c>
      <c r="G49" s="38" t="str">
        <f>IF(G48&lt;=0,"",($AK$45+$AK$9+$AK$13+$AK$17+$AK$21+$AK$25+$AK$29+$AK$33+$AK$37+$AK$41+SUMPRODUCT(ROUND(($D$48:G48)/100,0)*100)))</f>
        <v/>
      </c>
      <c r="H49" s="38" t="str">
        <f>IF(H48&lt;=0,"",($AK$45+$AK$9+$AK$13+$AK$17+$AK$21+$AK$25+$AK$29+$AK$33+$AK$37+$AK$41+SUMPRODUCT(ROUND(($D$48:H48)/100,0)*100)))</f>
        <v/>
      </c>
      <c r="I49" s="38" t="str">
        <f>IF(I48&lt;=0,"",($AK$45+$AK$9+$AK$13+$AK$17+$AK$21+$AK$25+$AK$29+$AK$33+$AK$37+$AK$41+SUMPRODUCT(ROUND(($D$48:I48)/100,0)*100)))</f>
        <v/>
      </c>
      <c r="J49" s="38" t="str">
        <f>IF(J48&lt;=0,"",($AK$45+$AK$9+$AK$13+$AK$17+$AK$21+$AK$25+$AK$29+$AK$33+$AK$37+$AK$41+SUMPRODUCT(ROUND(($D$48:J48)/100,0)*100)))</f>
        <v/>
      </c>
      <c r="K49" s="38" t="str">
        <f>IF(K48&lt;=0,"",($AK$45+$AK$9+$AK$13+$AK$17+$AK$21+$AK$25+$AK$29+$AK$33+$AK$37+$AK$41+SUMPRODUCT(ROUND(($D$48:K48)/100,0)*100)))</f>
        <v/>
      </c>
      <c r="L49" s="38" t="str">
        <f>IF(L48&lt;=0,"",($AK$45+$AK$9+$AK$13+$AK$17+$AK$21+$AK$25+$AK$29+$AK$33+$AK$37+$AK$41+SUMPRODUCT(ROUND(($D$48:L48)/100,0)*100)))</f>
        <v/>
      </c>
      <c r="M49" s="38" t="str">
        <f>IF(M48&lt;=0,"",($AK$45+$AK$9+$AK$13+$AK$17+$AK$21+$AK$25+$AK$29+$AK$33+$AK$37+$AK$41+SUMPRODUCT(ROUND(($D$48:M48)/100,0)*100)))</f>
        <v/>
      </c>
      <c r="N49" s="38" t="str">
        <f>IF(N48&lt;=0,"",($AK$45+$AK$9+$AK$13+$AK$17+$AK$21+$AK$25+$AK$29+$AK$33+$AK$37+$AK$41+SUMPRODUCT(ROUND(($D$48:N48)/100,0)*100)))</f>
        <v/>
      </c>
      <c r="O49" s="38" t="str">
        <f>IF(O48&lt;=0,"",($AK$45+$AK$9+$AK$13+$AK$17+$AK$21+$AK$25+$AK$29+$AK$33+$AK$37+$AK$41+SUMPRODUCT(ROUND(($D$48:O48)/100,0)*100)))</f>
        <v/>
      </c>
      <c r="P49" s="38" t="str">
        <f>IF(P48&lt;=0,"",($AK$45+$AK$9+$AK$13+$AK$17+$AK$21+$AK$25+$AK$29+$AK$33+$AK$37+$AK$41+SUMPRODUCT(ROUND(($D$48:P48)/100,0)*100)))</f>
        <v/>
      </c>
      <c r="Q49" s="38" t="str">
        <f>IF(Q48&lt;=0,"",($AK$45+$AK$9+$AK$13+$AK$17+$AK$21+$AK$25+$AK$29+$AK$33+$AK$37+$AK$41+SUMPRODUCT(ROUND(($D$48:Q48)/100,0)*100)))</f>
        <v/>
      </c>
      <c r="R49" s="38" t="str">
        <f>IF(R48&lt;=0,"",($AK$45+$AK$9+$AK$13+$AK$17+$AK$21+$AK$25+$AK$29+$AK$33+$AK$37+$AK$41+SUMPRODUCT(ROUND(($D$48:R48)/100,0)*100)))</f>
        <v/>
      </c>
      <c r="S49" s="38" t="str">
        <f>IF(S48&lt;=0,"",($AK$45+$AK$9+$AK$13+$AK$17+$AK$21+$AK$25+$AK$29+$AK$33+$AK$37+$AK$41+SUMPRODUCT(ROUND(($D$48:S48)/100,0)*100)))</f>
        <v/>
      </c>
      <c r="T49" s="38" t="str">
        <f>IF(T48&lt;=0,"",($AK$45+$AK$9+$AK$13+$AK$17+$AK$21+$AK$25+$AK$29+$AK$33+$AK$37+$AK$41+SUMPRODUCT(ROUND(($D$48:T48)/100,0)*100)))</f>
        <v/>
      </c>
      <c r="U49" s="38" t="str">
        <f>IF(U48&lt;=0,"",($AK$45+$AK$9+$AK$13+$AK$17+$AK$21+$AK$25+$AK$29+$AK$33+$AK$37+$AK$41+SUMPRODUCT(ROUND(($D$48:U48)/100,0)*100)))</f>
        <v/>
      </c>
      <c r="V49" s="38" t="str">
        <f>IF(V48&lt;=0,"",($AK$45+$AK$9+$AK$13+$AK$17+$AK$21+$AK$25+$AK$29+$AK$33+$AK$37+$AK$41+SUMPRODUCT(ROUND(($D$48:V48)/100,0)*100)))</f>
        <v/>
      </c>
      <c r="W49" s="38" t="str">
        <f>IF(W48&lt;=0,"",($AK$45+$AK$9+$AK$13+$AK$17+$AK$21+$AK$25+$AK$29+$AK$33+$AK$37+$AK$41+SUMPRODUCT(ROUND(($D$48:W48)/100,0)*100)))</f>
        <v/>
      </c>
      <c r="X49" s="38" t="str">
        <f>IF(X48&lt;=0,"",($AK$45+$AK$9+$AK$13+$AK$17+$AK$21+$AK$25+$AK$29+$AK$33+$AK$37+$AK$41+SUMPRODUCT(ROUND(($D$48:X48)/100,0)*100)))</f>
        <v/>
      </c>
      <c r="Y49" s="38" t="str">
        <f>IF(Y48&lt;=0,"",($AK$45+$AK$9+$AK$13+$AK$17+$AK$21+$AK$25+$AK$29+$AK$33+$AK$37+$AK$41+SUMPRODUCT(ROUND(($D$48:Y48)/100,0)*100)))</f>
        <v/>
      </c>
      <c r="Z49" s="38" t="str">
        <f>IF(Z48&lt;=0,"",($AK$45+$AK$9+$AK$13+$AK$17+$AK$21+$AK$25+$AK$29+$AK$33+$AK$37+$AK$41+SUMPRODUCT(ROUND(($D$48:Z48)/100,0)*100)))</f>
        <v/>
      </c>
      <c r="AA49" s="38" t="str">
        <f>IF(AA48&lt;=0,"",($AK$45+$AK$9+$AK$13+$AK$17+$AK$21+$AK$25+$AK$29+$AK$33+$AK$37+$AK$41+SUMPRODUCT(ROUND(($D$48:AA48)/100,0)*100)))</f>
        <v/>
      </c>
      <c r="AB49" s="38" t="str">
        <f>IF(AB48&lt;=0,"",($AK$45+$AK$9+$AK$13+$AK$17+$AK$21+$AK$25+$AK$29+$AK$33+$AK$37+$AK$41+SUMPRODUCT(ROUND(($D$48:AB48)/100,0)*100)))</f>
        <v/>
      </c>
      <c r="AC49" s="38" t="str">
        <f>IF(AC48&lt;=0,"",($AK$45+$AK$9+$AK$13+$AK$17+$AK$21+$AK$25+$AK$29+$AK$33+$AK$37+$AK$41+SUMPRODUCT(ROUND(($D$48:AC48)/100,0)*100)))</f>
        <v/>
      </c>
      <c r="AD49" s="38" t="str">
        <f>IF(AD48&lt;=0,"",($AK$45+$AK$9+$AK$13+$AK$17+$AK$21+$AK$25+$AK$29+$AK$33+$AK$37+$AK$41+SUMPRODUCT(ROUND(($D$48:AD48)/100,0)*100)))</f>
        <v/>
      </c>
      <c r="AE49" s="38" t="str">
        <f>IF(AE48&lt;=0,"",($AK$45+$AK$9+$AK$13+$AK$17+$AK$21+$AK$25+$AK$29+$AK$33+$AK$37+$AK$41+SUMPRODUCT(ROUND(($D$48:AE48)/100,0)*100)))</f>
        <v/>
      </c>
      <c r="AF49" s="38" t="str">
        <f>IF(AF48&lt;=0,"",($AK$45+$AK$9+$AK$13+$AK$17+$AK$21+$AK$25+$AK$29+$AK$33+$AK$37+$AK$41+SUMPRODUCT(ROUND(($D$48:AF48)/100,0)*100)))</f>
        <v/>
      </c>
      <c r="AG49" s="38" t="str">
        <f>IF(AG48&lt;=0,"",($AK$45+$AK$9+$AK$13+$AK$17+$AK$21+$AK$25+$AK$29+$AK$33+$AK$37+$AK$41+SUMPRODUCT(ROUND(($D$48:AG48)/100,0)*100)))</f>
        <v/>
      </c>
      <c r="AH49" s="38" t="str">
        <f>IF(AH48&lt;=0,"",($AK$45+$AK$9+$AK$13+$AK$17+$AK$21+$AK$25+$AK$29+$AK$33+$AK$37+$AK$41+SUMPRODUCT(ROUND(($D$48:AH48)/100,0)*100)))</f>
        <v/>
      </c>
      <c r="AI49" s="39" t="str">
        <f>IF(SUM(D48:AI48)&lt;=0,"",(SUMPRODUCT(ROUND(($D$48:AI48)/100,0)*100)))</f>
        <v/>
      </c>
      <c r="AK49">
        <f>SUMPRODUCT(ROUND((D48:AH48)/100,0)*100)</f>
        <v>0</v>
      </c>
    </row>
    <row r="50" spans="1:38" x14ac:dyDescent="0.15">
      <c r="A50" s="4"/>
      <c r="B50" s="19" t="s">
        <v>4</v>
      </c>
      <c r="C50" s="18" t="s">
        <v>13</v>
      </c>
      <c r="D50" s="43" t="str">
        <f>IF(D48&lt;=0,"",(ROUND(ROUND(D48/100,0)*$AB$5/1000,2)))</f>
        <v/>
      </c>
      <c r="E50" s="43" t="str">
        <f t="shared" ref="E50:AH50" si="10">IF(E48&lt;=0,"",(ROUND(ROUND(E48/100,0)*$AB$5/1000,2)))</f>
        <v/>
      </c>
      <c r="F50" s="43" t="str">
        <f t="shared" si="10"/>
        <v/>
      </c>
      <c r="G50" s="43" t="str">
        <f t="shared" si="10"/>
        <v/>
      </c>
      <c r="H50" s="43" t="str">
        <f t="shared" si="10"/>
        <v/>
      </c>
      <c r="I50" s="43" t="str">
        <f t="shared" si="10"/>
        <v/>
      </c>
      <c r="J50" s="43" t="str">
        <f t="shared" si="10"/>
        <v/>
      </c>
      <c r="K50" s="43" t="str">
        <f t="shared" si="10"/>
        <v/>
      </c>
      <c r="L50" s="43" t="str">
        <f t="shared" si="10"/>
        <v/>
      </c>
      <c r="M50" s="43" t="str">
        <f t="shared" si="10"/>
        <v/>
      </c>
      <c r="N50" s="43" t="str">
        <f t="shared" si="10"/>
        <v/>
      </c>
      <c r="O50" s="43" t="str">
        <f t="shared" si="10"/>
        <v/>
      </c>
      <c r="P50" s="43" t="str">
        <f t="shared" si="10"/>
        <v/>
      </c>
      <c r="Q50" s="43" t="str">
        <f t="shared" si="10"/>
        <v/>
      </c>
      <c r="R50" s="43" t="str">
        <f t="shared" si="10"/>
        <v/>
      </c>
      <c r="S50" s="43" t="str">
        <f t="shared" si="10"/>
        <v/>
      </c>
      <c r="T50" s="43" t="str">
        <f t="shared" si="10"/>
        <v/>
      </c>
      <c r="U50" s="43" t="str">
        <f t="shared" si="10"/>
        <v/>
      </c>
      <c r="V50" s="43" t="str">
        <f t="shared" si="10"/>
        <v/>
      </c>
      <c r="W50" s="43" t="str">
        <f t="shared" si="10"/>
        <v/>
      </c>
      <c r="X50" s="43" t="str">
        <f t="shared" si="10"/>
        <v/>
      </c>
      <c r="Y50" s="43" t="str">
        <f t="shared" si="10"/>
        <v/>
      </c>
      <c r="Z50" s="43" t="str">
        <f t="shared" si="10"/>
        <v/>
      </c>
      <c r="AA50" s="43" t="str">
        <f t="shared" si="10"/>
        <v/>
      </c>
      <c r="AB50" s="43" t="str">
        <f t="shared" si="10"/>
        <v/>
      </c>
      <c r="AC50" s="43" t="str">
        <f t="shared" si="10"/>
        <v/>
      </c>
      <c r="AD50" s="43" t="str">
        <f t="shared" si="10"/>
        <v/>
      </c>
      <c r="AE50" s="43" t="str">
        <f t="shared" si="10"/>
        <v/>
      </c>
      <c r="AF50" s="43" t="str">
        <f t="shared" si="10"/>
        <v/>
      </c>
      <c r="AG50" s="43" t="str">
        <f t="shared" si="10"/>
        <v/>
      </c>
      <c r="AH50" s="43" t="str">
        <f t="shared" si="10"/>
        <v/>
      </c>
      <c r="AI50" s="44" t="str">
        <f>IF(SUM(D48:AH48)&lt;=0,"",(SUMPRODUCT(ROUND(ROUND(($D$48:AH48)/100,0)*$AB$5/1000,2))))</f>
        <v/>
      </c>
      <c r="AL50" s="56">
        <f>SUM(D50:AH50)</f>
        <v>0</v>
      </c>
    </row>
    <row r="51" spans="1:38" ht="14.25" thickBot="1" x14ac:dyDescent="0.2">
      <c r="A51" s="5"/>
      <c r="B51" s="20" t="s">
        <v>5</v>
      </c>
      <c r="C51" s="21" t="s">
        <v>2</v>
      </c>
      <c r="D51" s="45" t="str">
        <f>IF(D48&lt;=0,"",($AL$46+$AL$10+$AL$14+$AL$18+$AL$22+$AL$26+$AL$30+$AL$34+$AL$38+$AL$42+SUMPRODUCT(ROUND(ROUND(($D$48:D48)/100,0)*$AB$5/1000,2))))</f>
        <v/>
      </c>
      <c r="E51" s="45" t="str">
        <f>IF(E48&lt;=0,"",($AL$46+$AL$10+$AL$14+$AL$18+$AL$22+$AL$26+$AL$30+$AL$34+$AL$38+$AL$42+SUMPRODUCT(ROUND(ROUND(($D$48:E48)/100,0)*$AB$5/1000,2))))</f>
        <v/>
      </c>
      <c r="F51" s="45" t="str">
        <f>IF(F48&lt;=0,"",($AL$46+$AL$10+$AL$14+$AL$18+$AL$22+$AL$26+$AL$30+$AL$34+$AL$38+$AL$42+SUMPRODUCT(ROUND(ROUND(($D$48:F48)/100,0)*$AB$5/1000,2))))</f>
        <v/>
      </c>
      <c r="G51" s="45" t="str">
        <f>IF(G48&lt;=0,"",($AL$46+$AL$10+$AL$14+$AL$18+$AL$22+$AL$26+$AL$30+$AL$34+$AL$38+$AL$42+SUMPRODUCT(ROUND(ROUND(($D$48:G48)/100,0)*$AB$5/1000,2))))</f>
        <v/>
      </c>
      <c r="H51" s="45" t="str">
        <f>IF(H48&lt;=0,"",($AL$46+$AL$10+$AL$14+$AL$18+$AL$22+$AL$26+$AL$30+$AL$34+$AL$38+$AL$42+SUMPRODUCT(ROUND(ROUND(($D$48:H48)/100,0)*$AB$5/1000,2))))</f>
        <v/>
      </c>
      <c r="I51" s="45" t="str">
        <f>IF(I48&lt;=0,"",($AL$46+$AL$10+$AL$14+$AL$18+$AL$22+$AL$26+$AL$30+$AL$34+$AL$38+$AL$42+SUMPRODUCT(ROUND(ROUND(($D$48:I48)/100,0)*$AB$5/1000,2))))</f>
        <v/>
      </c>
      <c r="J51" s="45" t="str">
        <f>IF(J48&lt;=0,"",($AL$46+$AL$10+$AL$14+$AL$18+$AL$22+$AL$26+$AL$30+$AL$34+$AL$38+$AL$42+SUMPRODUCT(ROUND(ROUND(($D$48:J48)/100,0)*$AB$5/1000,2))))</f>
        <v/>
      </c>
      <c r="K51" s="45" t="str">
        <f>IF(K48&lt;=0,"",($AL$46+$AL$10+$AL$14+$AL$18+$AL$22+$AL$26+$AL$30+$AL$34+$AL$38+$AL$42+SUMPRODUCT(ROUND(ROUND(($D$48:K48)/100,0)*$AB$5/1000,2))))</f>
        <v/>
      </c>
      <c r="L51" s="45" t="str">
        <f>IF(L48&lt;=0,"",($AL$46+$AL$10+$AL$14+$AL$18+$AL$22+$AL$26+$AL$30+$AL$34+$AL$38+$AL$42+SUMPRODUCT(ROUND(ROUND(($D$48:L48)/100,0)*$AB$5/1000,2))))</f>
        <v/>
      </c>
      <c r="M51" s="45" t="str">
        <f>IF(M48&lt;=0,"",($AL$46+$AL$10+$AL$14+$AL$18+$AL$22+$AL$26+$AL$30+$AL$34+$AL$38+$AL$42+SUMPRODUCT(ROUND(ROUND(($D$48:M48)/100,0)*$AB$5/1000,2))))</f>
        <v/>
      </c>
      <c r="N51" s="45" t="str">
        <f>IF(N48&lt;=0,"",($AL$46+$AL$10+$AL$14+$AL$18+$AL$22+$AL$26+$AL$30+$AL$34+$AL$38+$AL$42+SUMPRODUCT(ROUND(ROUND(($D$48:N48)/100,0)*$AB$5/1000,2))))</f>
        <v/>
      </c>
      <c r="O51" s="45" t="str">
        <f>IF(O48&lt;=0,"",($AL$46+$AL$10+$AL$14+$AL$18+$AL$22+$AL$26+$AL$30+$AL$34+$AL$38+$AL$42+SUMPRODUCT(ROUND(ROUND(($D$48:O48)/100,0)*$AB$5/1000,2))))</f>
        <v/>
      </c>
      <c r="P51" s="45" t="str">
        <f>IF(P48&lt;=0,"",($AL$46+$AL$10+$AL$14+$AL$18+$AL$22+$AL$26+$AL$30+$AL$34+$AL$38+$AL$42+SUMPRODUCT(ROUND(ROUND(($D$48:P48)/100,0)*$AB$5/1000,2))))</f>
        <v/>
      </c>
      <c r="Q51" s="45" t="str">
        <f>IF(Q48&lt;=0,"",($AL$46+$AL$10+$AL$14+$AL$18+$AL$22+$AL$26+$AL$30+$AL$34+$AL$38+$AL$42+SUMPRODUCT(ROUND(ROUND(($D$48:Q48)/100,0)*$AB$5/1000,2))))</f>
        <v/>
      </c>
      <c r="R51" s="45" t="str">
        <f>IF(R48&lt;=0,"",($AL$46+$AL$10+$AL$14+$AL$18+$AL$22+$AL$26+$AL$30+$AL$34+$AL$38+$AL$42+SUMPRODUCT(ROUND(ROUND(($D$48:R48)/100,0)*$AB$5/1000,2))))</f>
        <v/>
      </c>
      <c r="S51" s="45" t="str">
        <f>IF(S48&lt;=0,"",($AL$46+$AL$10+$AL$14+$AL$18+$AL$22+$AL$26+$AL$30+$AL$34+$AL$38+$AL$42+SUMPRODUCT(ROUND(ROUND(($D$48:S48)/100,0)*$AB$5/1000,2))))</f>
        <v/>
      </c>
      <c r="T51" s="45" t="str">
        <f>IF(T48&lt;=0,"",($AL$46+$AL$10+$AL$14+$AL$18+$AL$22+$AL$26+$AL$30+$AL$34+$AL$38+$AL$42+SUMPRODUCT(ROUND(ROUND(($D$48:T48)/100,0)*$AB$5/1000,2))))</f>
        <v/>
      </c>
      <c r="U51" s="45" t="str">
        <f>IF(U48&lt;=0,"",($AL$46+$AL$10+$AL$14+$AL$18+$AL$22+$AL$26+$AL$30+$AL$34+$AL$38+$AL$42+SUMPRODUCT(ROUND(ROUND(($D$48:U48)/100,0)*$AB$5/1000,2))))</f>
        <v/>
      </c>
      <c r="V51" s="45" t="str">
        <f>IF(V48&lt;=0,"",($AL$46+$AL$10+$AL$14+$AL$18+$AL$22+$AL$26+$AL$30+$AL$34+$AL$38+$AL$42+SUMPRODUCT(ROUND(ROUND(($D$48:V48)/100,0)*$AB$5/1000,2))))</f>
        <v/>
      </c>
      <c r="W51" s="45" t="str">
        <f>IF(W48&lt;=0,"",($AL$46+$AL$10+$AL$14+$AL$18+$AL$22+$AL$26+$AL$30+$AL$34+$AL$38+$AL$42+SUMPRODUCT(ROUND(ROUND(($D$48:W48)/100,0)*$AB$5/1000,2))))</f>
        <v/>
      </c>
      <c r="X51" s="45" t="str">
        <f>IF(X48&lt;=0,"",($AL$46+$AL$10+$AL$14+$AL$18+$AL$22+$AL$26+$AL$30+$AL$34+$AL$38+$AL$42+SUMPRODUCT(ROUND(ROUND(($D$48:X48)/100,0)*$AB$5/1000,2))))</f>
        <v/>
      </c>
      <c r="Y51" s="45" t="str">
        <f>IF(Y48&lt;=0,"",($AL$46+$AL$10+$AL$14+$AL$18+$AL$22+$AL$26+$AL$30+$AL$34+$AL$38+$AL$42+SUMPRODUCT(ROUND(ROUND(($D$48:Y48)/100,0)*$AB$5/1000,2))))</f>
        <v/>
      </c>
      <c r="Z51" s="45" t="str">
        <f>IF(Z48&lt;=0,"",($AL$46+$AL$10+$AL$14+$AL$18+$AL$22+$AL$26+$AL$30+$AL$34+$AL$38+$AL$42+SUMPRODUCT(ROUND(ROUND(($D$48:Z48)/100,0)*$AB$5/1000,2))))</f>
        <v/>
      </c>
      <c r="AA51" s="45" t="str">
        <f>IF(AA48&lt;=0,"",($AL$46+$AL$10+$AL$14+$AL$18+$AL$22+$AL$26+$AL$30+$AL$34+$AL$38+$AL$42+SUMPRODUCT(ROUND(ROUND(($D$48:AA48)/100,0)*$AB$5/1000,2))))</f>
        <v/>
      </c>
      <c r="AB51" s="45" t="str">
        <f>IF(AB48&lt;=0,"",($AL$46+$AL$10+$AL$14+$AL$18+$AL$22+$AL$26+$AL$30+$AL$34+$AL$38+$AL$42+SUMPRODUCT(ROUND(ROUND(($D$48:AB48)/100,0)*$AB$5/1000,2))))</f>
        <v/>
      </c>
      <c r="AC51" s="45" t="str">
        <f>IF(AC48&lt;=0,"",($AL$46+$AL$10+$AL$14+$AL$18+$AL$22+$AL$26+$AL$30+$AL$34+$AL$38+$AL$42+SUMPRODUCT(ROUND(ROUND(($D$48:AC48)/100,0)*$AB$5/1000,2))))</f>
        <v/>
      </c>
      <c r="AD51" s="45" t="str">
        <f>IF(AD48&lt;=0,"",($AL$46+$AL$10+$AL$14+$AL$18+$AL$22+$AL$26+$AL$30+$AL$34+$AL$38+$AL$42+SUMPRODUCT(ROUND(ROUND(($D$48:AD48)/100,0)*$AB$5/1000,2))))</f>
        <v/>
      </c>
      <c r="AE51" s="45" t="str">
        <f>IF(AE48&lt;=0,"",($AL$46+$AL$10+$AL$14+$AL$18+$AL$22+$AL$26+$AL$30+$AL$34+$AL$38+$AL$42+SUMPRODUCT(ROUND(ROUND(($D$48:AE48)/100,0)*$AB$5/1000,2))))</f>
        <v/>
      </c>
      <c r="AF51" s="45" t="str">
        <f>IF(AF48&lt;=0,"",($AL$46+$AL$10+$AL$14+$AL$18+$AL$22+$AL$26+$AL$30+$AL$34+$AL$38+$AL$42+SUMPRODUCT(ROUND(ROUND(($D$48:AF48)/100,0)*$AB$5/1000,2))))</f>
        <v/>
      </c>
      <c r="AG51" s="45" t="str">
        <f>IF(AG48&lt;=0,"",($AL$46+$AL$10+$AL$14+$AL$18+$AL$22+$AL$26+$AL$30+$AL$34+$AL$38+$AL$42+SUMPRODUCT(ROUND(ROUND(($D$48:AG48)/100,0)*$AB$5/1000,2))))</f>
        <v/>
      </c>
      <c r="AH51" s="45" t="str">
        <f>IF(AH48&lt;=0,"",($AL$46+$AL$10+$AL$14+$AL$18+$AL$22+$AL$26+$AL$30+$AL$34+$AL$38+$AL$42+SUMPRODUCT(ROUND(ROUND(($D$48:AH48)/100,0)*$AB$5/1000,2))))</f>
        <v/>
      </c>
      <c r="AI51" s="47"/>
    </row>
    <row r="52" spans="1:38" x14ac:dyDescent="0.15">
      <c r="A52" s="6"/>
      <c r="B52" s="22" t="s">
        <v>0</v>
      </c>
      <c r="C52" s="23" t="s">
        <v>0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40"/>
      <c r="AI52" s="37"/>
    </row>
    <row r="53" spans="1:38" x14ac:dyDescent="0.15">
      <c r="A53" s="4">
        <v>6</v>
      </c>
      <c r="B53" s="17" t="s">
        <v>1</v>
      </c>
      <c r="C53" s="18" t="s">
        <v>2</v>
      </c>
      <c r="D53" s="38" t="str">
        <f>IF(D52&lt;=0,"",($AK$49+$AK$9+$AK$13+$AK$17+$AK$21+$AK$25+$AK$29+$AK$33+$AK$37+$AK$41+$AK$45+SUMPRODUCT(ROUND(($D$52:D52)/100,0)*100)))</f>
        <v/>
      </c>
      <c r="E53" s="38" t="str">
        <f>IF(E52&lt;=0,"",($AK$49+$AK$9+$AK$13+$AK$17+$AK$21+$AK$25+$AK$29+$AK$33+$AK$37+$AK$41+$AK$45+SUMPRODUCT(ROUND(($D$52:E52)/100,0)*100)))</f>
        <v/>
      </c>
      <c r="F53" s="38" t="str">
        <f>IF(F52&lt;=0,"",($AK$49+$AK$9+$AK$13+$AK$17+$AK$21+$AK$25+$AK$29+$AK$33+$AK$37+$AK$41+$AK$45+SUMPRODUCT(ROUND(($D$52:F52)/100,0)*100)))</f>
        <v/>
      </c>
      <c r="G53" s="38" t="str">
        <f>IF(G52&lt;=0,"",($AK$49+$AK$9+$AK$13+$AK$17+$AK$21+$AK$25+$AK$29+$AK$33+$AK$37+$AK$41+$AK$45+SUMPRODUCT(ROUND(($D$52:G52)/100,0)*100)))</f>
        <v/>
      </c>
      <c r="H53" s="38" t="str">
        <f>IF(H52&lt;=0,"",($AK$49+$AK$9+$AK$13+$AK$17+$AK$21+$AK$25+$AK$29+$AK$33+$AK$37+$AK$41+$AK$45+SUMPRODUCT(ROUND(($D$52:H52)/100,0)*100)))</f>
        <v/>
      </c>
      <c r="I53" s="38" t="str">
        <f>IF(I52&lt;=0,"",($AK$49+$AK$9+$AK$13+$AK$17+$AK$21+$AK$25+$AK$29+$AK$33+$AK$37+$AK$41+$AK$45+SUMPRODUCT(ROUND(($D$52:I52)/100,0)*100)))</f>
        <v/>
      </c>
      <c r="J53" s="38" t="str">
        <f>IF(J52&lt;=0,"",($AK$49+$AK$9+$AK$13+$AK$17+$AK$21+$AK$25+$AK$29+$AK$33+$AK$37+$AK$41+$AK$45+SUMPRODUCT(ROUND(($D$52:J52)/100,0)*100)))</f>
        <v/>
      </c>
      <c r="K53" s="38" t="str">
        <f>IF(K52&lt;=0,"",($AK$49+$AK$9+$AK$13+$AK$17+$AK$21+$AK$25+$AK$29+$AK$33+$AK$37+$AK$41+$AK$45+SUMPRODUCT(ROUND(($D$52:K52)/100,0)*100)))</f>
        <v/>
      </c>
      <c r="L53" s="38" t="str">
        <f>IF(L52&lt;=0,"",($AK$49+$AK$9+$AK$13+$AK$17+$AK$21+$AK$25+$AK$29+$AK$33+$AK$37+$AK$41+$AK$45+SUMPRODUCT(ROUND(($D$52:L52)/100,0)*100)))</f>
        <v/>
      </c>
      <c r="M53" s="38" t="str">
        <f>IF(M52&lt;=0,"",($AK$49+$AK$9+$AK$13+$AK$17+$AK$21+$AK$25+$AK$29+$AK$33+$AK$37+$AK$41+$AK$45+SUMPRODUCT(ROUND(($D$52:M52)/100,0)*100)))</f>
        <v/>
      </c>
      <c r="N53" s="38" t="str">
        <f>IF(N52&lt;=0,"",($AK$49+$AK$9+$AK$13+$AK$17+$AK$21+$AK$25+$AK$29+$AK$33+$AK$37+$AK$41+$AK$45+SUMPRODUCT(ROUND(($D$52:N52)/100,0)*100)))</f>
        <v/>
      </c>
      <c r="O53" s="38" t="str">
        <f>IF(O52&lt;=0,"",($AK$49+$AK$9+$AK$13+$AK$17+$AK$21+$AK$25+$AK$29+$AK$33+$AK$37+$AK$41+$AK$45+SUMPRODUCT(ROUND(($D$52:O52)/100,0)*100)))</f>
        <v/>
      </c>
      <c r="P53" s="38" t="str">
        <f>IF(P52&lt;=0,"",($AK$49+$AK$9+$AK$13+$AK$17+$AK$21+$AK$25+$AK$29+$AK$33+$AK$37+$AK$41+$AK$45+SUMPRODUCT(ROUND(($D$52:P52)/100,0)*100)))</f>
        <v/>
      </c>
      <c r="Q53" s="38" t="str">
        <f>IF(Q52&lt;=0,"",($AK$49+$AK$9+$AK$13+$AK$17+$AK$21+$AK$25+$AK$29+$AK$33+$AK$37+$AK$41+$AK$45+SUMPRODUCT(ROUND(($D$52:Q52)/100,0)*100)))</f>
        <v/>
      </c>
      <c r="R53" s="38" t="str">
        <f>IF(R52&lt;=0,"",($AK$49+$AK$9+$AK$13+$AK$17+$AK$21+$AK$25+$AK$29+$AK$33+$AK$37+$AK$41+$AK$45+SUMPRODUCT(ROUND(($D$52:R52)/100,0)*100)))</f>
        <v/>
      </c>
      <c r="S53" s="38" t="str">
        <f>IF(S52&lt;=0,"",($AK$49+$AK$9+$AK$13+$AK$17+$AK$21+$AK$25+$AK$29+$AK$33+$AK$37+$AK$41+$AK$45+SUMPRODUCT(ROUND(($D$52:S52)/100,0)*100)))</f>
        <v/>
      </c>
      <c r="T53" s="38" t="str">
        <f>IF(T52&lt;=0,"",($AK$49+$AK$9+$AK$13+$AK$17+$AK$21+$AK$25+$AK$29+$AK$33+$AK$37+$AK$41+$AK$45+SUMPRODUCT(ROUND(($D$52:T52)/100,0)*100)))</f>
        <v/>
      </c>
      <c r="U53" s="38" t="str">
        <f>IF(U52&lt;=0,"",($AK$49+$AK$9+$AK$13+$AK$17+$AK$21+$AK$25+$AK$29+$AK$33+$AK$37+$AK$41+$AK$45+SUMPRODUCT(ROUND(($D$52:U52)/100,0)*100)))</f>
        <v/>
      </c>
      <c r="V53" s="38" t="str">
        <f>IF(V52&lt;=0,"",($AK$49+$AK$9+$AK$13+$AK$17+$AK$21+$AK$25+$AK$29+$AK$33+$AK$37+$AK$41+$AK$45+SUMPRODUCT(ROUND(($D$52:V52)/100,0)*100)))</f>
        <v/>
      </c>
      <c r="W53" s="38" t="str">
        <f>IF(W52&lt;=0,"",($AK$49+$AK$9+$AK$13+$AK$17+$AK$21+$AK$25+$AK$29+$AK$33+$AK$37+$AK$41+$AK$45+SUMPRODUCT(ROUND(($D$52:W52)/100,0)*100)))</f>
        <v/>
      </c>
      <c r="X53" s="38" t="str">
        <f>IF(X52&lt;=0,"",($AK$49+$AK$9+$AK$13+$AK$17+$AK$21+$AK$25+$AK$29+$AK$33+$AK$37+$AK$41+$AK$45+SUMPRODUCT(ROUND(($D$52:X52)/100,0)*100)))</f>
        <v/>
      </c>
      <c r="Y53" s="38" t="str">
        <f>IF(Y52&lt;=0,"",($AK$49+$AK$9+$AK$13+$AK$17+$AK$21+$AK$25+$AK$29+$AK$33+$AK$37+$AK$41+$AK$45+SUMPRODUCT(ROUND(($D$52:Y52)/100,0)*100)))</f>
        <v/>
      </c>
      <c r="Z53" s="38" t="str">
        <f>IF(Z52&lt;=0,"",($AK$49+$AK$9+$AK$13+$AK$17+$AK$21+$AK$25+$AK$29+$AK$33+$AK$37+$AK$41+$AK$45+SUMPRODUCT(ROUND(($D$52:Z52)/100,0)*100)))</f>
        <v/>
      </c>
      <c r="AA53" s="38" t="str">
        <f>IF(AA52&lt;=0,"",($AK$49+$AK$9+$AK$13+$AK$17+$AK$21+$AK$25+$AK$29+$AK$33+$AK$37+$AK$41+$AK$45+SUMPRODUCT(ROUND(($D$52:AA52)/100,0)*100)))</f>
        <v/>
      </c>
      <c r="AB53" s="38" t="str">
        <f>IF(AB52&lt;=0,"",($AK$49+$AK$9+$AK$13+$AK$17+$AK$21+$AK$25+$AK$29+$AK$33+$AK$37+$AK$41+$AK$45+SUMPRODUCT(ROUND(($D$52:AB52)/100,0)*100)))</f>
        <v/>
      </c>
      <c r="AC53" s="38" t="str">
        <f>IF(AC52&lt;=0,"",($AK$49+$AK$9+$AK$13+$AK$17+$AK$21+$AK$25+$AK$29+$AK$33+$AK$37+$AK$41+$AK$45+SUMPRODUCT(ROUND(($D$52:AC52)/100,0)*100)))</f>
        <v/>
      </c>
      <c r="AD53" s="38" t="str">
        <f>IF(AD52&lt;=0,"",($AK$49+$AK$9+$AK$13+$AK$17+$AK$21+$AK$25+$AK$29+$AK$33+$AK$37+$AK$41+$AK$45+SUMPRODUCT(ROUND(($D$52:AD52)/100,0)*100)))</f>
        <v/>
      </c>
      <c r="AE53" s="38" t="str">
        <f>IF(AE52&lt;=0,"",($AK$49+$AK$9+$AK$13+$AK$17+$AK$21+$AK$25+$AK$29+$AK$33+$AK$37+$AK$41+$AK$45+SUMPRODUCT(ROUND(($D$52:AE52)/100,0)*100)))</f>
        <v/>
      </c>
      <c r="AF53" s="38" t="str">
        <f>IF(AF52&lt;=0,"",($AK$49+$AK$9+$AK$13+$AK$17+$AK$21+$AK$25+$AK$29+$AK$33+$AK$37+$AK$41+$AK$45+SUMPRODUCT(ROUND(($D$52:AF52)/100,0)*100)))</f>
        <v/>
      </c>
      <c r="AG53" s="38" t="str">
        <f>IF(AG52&lt;=0,"",($AK$49+$AK$9+$AK$13+$AK$17+$AK$21+$AK$25+$AK$29+$AK$33+$AK$37+$AK$41+$AK$45+SUMPRODUCT(ROUND(($D$52:AG52)/100,0)*100)))</f>
        <v/>
      </c>
      <c r="AH53" s="41"/>
      <c r="AI53" s="39" t="str">
        <f>IF(SUM(D52:AI52)&lt;=0,"",(SUMPRODUCT(ROUND(($D$52:AI52)/100,0)*100)))</f>
        <v/>
      </c>
      <c r="AK53">
        <f>SUMPRODUCT(ROUND((D52:AG52)/100,0)*100)</f>
        <v>0</v>
      </c>
    </row>
    <row r="54" spans="1:38" x14ac:dyDescent="0.15">
      <c r="A54" s="4"/>
      <c r="B54" s="19" t="s">
        <v>4</v>
      </c>
      <c r="C54" s="18" t="s">
        <v>13</v>
      </c>
      <c r="D54" s="43" t="str">
        <f>IF(D52&lt;=0,"",(ROUND(ROUND(D52/100,0)*$AB$5/1000,2)))</f>
        <v/>
      </c>
      <c r="E54" s="43" t="str">
        <f t="shared" ref="E54:AG54" si="11">IF(E52&lt;=0,"",(ROUND(ROUND(E52/100,0)*$AB$5/1000,2)))</f>
        <v/>
      </c>
      <c r="F54" s="43" t="str">
        <f t="shared" si="11"/>
        <v/>
      </c>
      <c r="G54" s="43" t="str">
        <f t="shared" si="11"/>
        <v/>
      </c>
      <c r="H54" s="43" t="str">
        <f t="shared" si="11"/>
        <v/>
      </c>
      <c r="I54" s="43" t="str">
        <f t="shared" si="11"/>
        <v/>
      </c>
      <c r="J54" s="43" t="str">
        <f t="shared" si="11"/>
        <v/>
      </c>
      <c r="K54" s="43" t="str">
        <f t="shared" si="11"/>
        <v/>
      </c>
      <c r="L54" s="43" t="str">
        <f t="shared" si="11"/>
        <v/>
      </c>
      <c r="M54" s="43" t="str">
        <f t="shared" si="11"/>
        <v/>
      </c>
      <c r="N54" s="43" t="str">
        <f t="shared" si="11"/>
        <v/>
      </c>
      <c r="O54" s="43" t="str">
        <f t="shared" si="11"/>
        <v/>
      </c>
      <c r="P54" s="43" t="str">
        <f t="shared" si="11"/>
        <v/>
      </c>
      <c r="Q54" s="43" t="str">
        <f t="shared" si="11"/>
        <v/>
      </c>
      <c r="R54" s="43" t="str">
        <f t="shared" si="11"/>
        <v/>
      </c>
      <c r="S54" s="43" t="str">
        <f t="shared" si="11"/>
        <v/>
      </c>
      <c r="T54" s="43" t="str">
        <f t="shared" si="11"/>
        <v/>
      </c>
      <c r="U54" s="43" t="str">
        <f t="shared" si="11"/>
        <v/>
      </c>
      <c r="V54" s="43" t="str">
        <f t="shared" si="11"/>
        <v/>
      </c>
      <c r="W54" s="43" t="str">
        <f t="shared" si="11"/>
        <v/>
      </c>
      <c r="X54" s="43" t="str">
        <f t="shared" si="11"/>
        <v/>
      </c>
      <c r="Y54" s="43" t="str">
        <f t="shared" si="11"/>
        <v/>
      </c>
      <c r="Z54" s="43" t="str">
        <f t="shared" si="11"/>
        <v/>
      </c>
      <c r="AA54" s="43" t="str">
        <f t="shared" si="11"/>
        <v/>
      </c>
      <c r="AB54" s="43" t="str">
        <f t="shared" si="11"/>
        <v/>
      </c>
      <c r="AC54" s="43" t="str">
        <f t="shared" si="11"/>
        <v/>
      </c>
      <c r="AD54" s="43" t="str">
        <f>IF(AD52&lt;=0,"",(ROUND(ROUND(AD52/100,0)*$AB$5/1000,2)))</f>
        <v/>
      </c>
      <c r="AE54" s="43" t="str">
        <f t="shared" si="11"/>
        <v/>
      </c>
      <c r="AF54" s="43" t="str">
        <f t="shared" si="11"/>
        <v/>
      </c>
      <c r="AG54" s="43" t="str">
        <f t="shared" si="11"/>
        <v/>
      </c>
      <c r="AH54" s="48"/>
      <c r="AI54" s="44" t="str">
        <f>IF(SUM(D52:AH52)&lt;=0,"",(SUMPRODUCT(ROUND(ROUND(($D$52:AH52)/100,0)*$AB$5/1000,2))))</f>
        <v/>
      </c>
      <c r="AL54" s="56">
        <f>SUM(D54:AG54)</f>
        <v>0</v>
      </c>
    </row>
    <row r="55" spans="1:38" ht="14.25" thickBot="1" x14ac:dyDescent="0.2">
      <c r="A55" s="5"/>
      <c r="B55" s="20" t="s">
        <v>5</v>
      </c>
      <c r="C55" s="21" t="s">
        <v>2</v>
      </c>
      <c r="D55" s="45" t="str">
        <f>IF(D52&lt;=0,"",($AL$50+$AL$10+$AL$14+$AL$18+$AL$22+$AL$26+$AL$30+$AL$34+$AL$38+$AL$42+$AL$46+SUMPRODUCT(ROUND(ROUND(($D$52:D52)/100,0)*$AB$5/1000,2))))</f>
        <v/>
      </c>
      <c r="E55" s="45" t="str">
        <f>IF(E52&lt;=0,"",($AL$50+$AL$10+$AL$14+$AL$18+$AL$22+$AL$26+$AL$30+$AL$34+$AL$38+$AL$42+$AL$46+SUMPRODUCT(ROUND(ROUND(($D$52:E52)/100,0)*$AB$5/1000,2))))</f>
        <v/>
      </c>
      <c r="F55" s="45" t="str">
        <f>IF(F52&lt;=0,"",($AL$50+$AL$10+$AL$14+$AL$18+$AL$22+$AL$26+$AL$30+$AL$34+$AL$38+$AL$42+$AL$46+SUMPRODUCT(ROUND(ROUND(($D$52:F52)/100,0)*$AB$5/1000,2))))</f>
        <v/>
      </c>
      <c r="G55" s="45" t="str">
        <f>IF(G52&lt;=0,"",($AL$50+$AL$10+$AL$14+$AL$18+$AL$22+$AL$26+$AL$30+$AL$34+$AL$38+$AL$42+$AL$46+SUMPRODUCT(ROUND(ROUND(($D$52:G52)/100,0)*$AB$5/1000,2))))</f>
        <v/>
      </c>
      <c r="H55" s="45" t="str">
        <f>IF(H52&lt;=0,"",($AL$50+$AL$10+$AL$14+$AL$18+$AL$22+$AL$26+$AL$30+$AL$34+$AL$38+$AL$42+$AL$46+SUMPRODUCT(ROUND(ROUND(($D$52:H52)/100,0)*$AB$5/1000,2))))</f>
        <v/>
      </c>
      <c r="I55" s="45" t="str">
        <f>IF(I52&lt;=0,"",($AL$50+$AL$10+$AL$14+$AL$18+$AL$22+$AL$26+$AL$30+$AL$34+$AL$38+$AL$42+$AL$46+SUMPRODUCT(ROUND(ROUND(($D$52:I52)/100,0)*$AB$5/1000,2))))</f>
        <v/>
      </c>
      <c r="J55" s="45" t="str">
        <f>IF(J52&lt;=0,"",($AL$50+$AL$10+$AL$14+$AL$18+$AL$22+$AL$26+$AL$30+$AL$34+$AL$38+$AL$42+$AL$46+SUMPRODUCT(ROUND(ROUND(($D$52:J52)/100,0)*$AB$5/1000,2))))</f>
        <v/>
      </c>
      <c r="K55" s="45" t="str">
        <f>IF(K52&lt;=0,"",($AL$50+$AL$10+$AL$14+$AL$18+$AL$22+$AL$26+$AL$30+$AL$34+$AL$38+$AL$42+$AL$46+SUMPRODUCT(ROUND(ROUND(($D$52:K52)/100,0)*$AB$5/1000,2))))</f>
        <v/>
      </c>
      <c r="L55" s="45" t="str">
        <f>IF(L52&lt;=0,"",($AL$50+$AL$10+$AL$14+$AL$18+$AL$22+$AL$26+$AL$30+$AL$34+$AL$38+$AL$42+$AL$46+SUMPRODUCT(ROUND(ROUND(($D$52:L52)/100,0)*$AB$5/1000,2))))</f>
        <v/>
      </c>
      <c r="M55" s="45" t="str">
        <f>IF(M52&lt;=0,"",($AL$50+$AL$10+$AL$14+$AL$18+$AL$22+$AL$26+$AL$30+$AL$34+$AL$38+$AL$42+$AL$46+SUMPRODUCT(ROUND(ROUND(($D$52:M52)/100,0)*$AB$5/1000,2))))</f>
        <v/>
      </c>
      <c r="N55" s="45" t="str">
        <f>IF(N52&lt;=0,"",($AL$50+$AL$10+$AL$14+$AL$18+$AL$22+$AL$26+$AL$30+$AL$34+$AL$38+$AL$42+$AL$46+SUMPRODUCT(ROUND(ROUND(($D$52:N52)/100,0)*$AB$5/1000,2))))</f>
        <v/>
      </c>
      <c r="O55" s="45" t="str">
        <f>IF(O52&lt;=0,"",($AL$50+$AL$10+$AL$14+$AL$18+$AL$22+$AL$26+$AL$30+$AL$34+$AL$38+$AL$42+$AL$46+SUMPRODUCT(ROUND(ROUND(($D$52:O52)/100,0)*$AB$5/1000,2))))</f>
        <v/>
      </c>
      <c r="P55" s="45" t="str">
        <f>IF(P52&lt;=0,"",($AL$50+$AL$10+$AL$14+$AL$18+$AL$22+$AL$26+$AL$30+$AL$34+$AL$38+$AL$42+$AL$46+SUMPRODUCT(ROUND(ROUND(($D$52:P52)/100,0)*$AB$5/1000,2))))</f>
        <v/>
      </c>
      <c r="Q55" s="45" t="str">
        <f>IF(Q52&lt;=0,"",($AL$50+$AL$10+$AL$14+$AL$18+$AL$22+$AL$26+$AL$30+$AL$34+$AL$38+$AL$42+$AL$46+SUMPRODUCT(ROUND(ROUND(($D$52:Q52)/100,0)*$AB$5/1000,2))))</f>
        <v/>
      </c>
      <c r="R55" s="45" t="str">
        <f>IF(R52&lt;=0,"",($AL$50+$AL$10+$AL$14+$AL$18+$AL$22+$AL$26+$AL$30+$AL$34+$AL$38+$AL$42+$AL$46+SUMPRODUCT(ROUND(ROUND(($D$52:R52)/100,0)*$AB$5/1000,2))))</f>
        <v/>
      </c>
      <c r="S55" s="45" t="str">
        <f>IF(S52&lt;=0,"",($AL$50+$AL$10+$AL$14+$AL$18+$AL$22+$AL$26+$AL$30+$AL$34+$AL$38+$AL$42+$AL$46+SUMPRODUCT(ROUND(ROUND(($D$52:S52)/100,0)*$AB$5/1000,2))))</f>
        <v/>
      </c>
      <c r="T55" s="45" t="str">
        <f>IF(T52&lt;=0,"",($AL$50+$AL$10+$AL$14+$AL$18+$AL$22+$AL$26+$AL$30+$AL$34+$AL$38+$AL$42+$AL$46+SUMPRODUCT(ROUND(ROUND(($D$52:T52)/100,0)*$AB$5/1000,2))))</f>
        <v/>
      </c>
      <c r="U55" s="45" t="str">
        <f>IF(U52&lt;=0,"",($AL$50+$AL$10+$AL$14+$AL$18+$AL$22+$AL$26+$AL$30+$AL$34+$AL$38+$AL$42+$AL$46+SUMPRODUCT(ROUND(ROUND(($D$52:U52)/100,0)*$AB$5/1000,2))))</f>
        <v/>
      </c>
      <c r="V55" s="45" t="str">
        <f>IF(V52&lt;=0,"",($AL$50+$AL$10+$AL$14+$AL$18+$AL$22+$AL$26+$AL$30+$AL$34+$AL$38+$AL$42+$AL$46+SUMPRODUCT(ROUND(ROUND(($D$52:V52)/100,0)*$AB$5/1000,2))))</f>
        <v/>
      </c>
      <c r="W55" s="45" t="str">
        <f>IF(W52&lt;=0,"",($AL$50+$AL$10+$AL$14+$AL$18+$AL$22+$AL$26+$AL$30+$AL$34+$AL$38+$AL$42+$AL$46+SUMPRODUCT(ROUND(ROUND(($D$52:W52)/100,0)*$AB$5/1000,2))))</f>
        <v/>
      </c>
      <c r="X55" s="45" t="str">
        <f>IF(X52&lt;=0,"",($AL$50+$AL$10+$AL$14+$AL$18+$AL$22+$AL$26+$AL$30+$AL$34+$AL$38+$AL$42+$AL$46+SUMPRODUCT(ROUND(ROUND(($D$52:X52)/100,0)*$AB$5/1000,2))))</f>
        <v/>
      </c>
      <c r="Y55" s="45" t="str">
        <f>IF(Y52&lt;=0,"",($AL$50+$AL$10+$AL$14+$AL$18+$AL$22+$AL$26+$AL$30+$AL$34+$AL$38+$AL$42+$AL$46+SUMPRODUCT(ROUND(ROUND(($D$52:Y52)/100,0)*$AB$5/1000,2))))</f>
        <v/>
      </c>
      <c r="Z55" s="45" t="str">
        <f>IF(Z52&lt;=0,"",($AL$50+$AL$10+$AL$14+$AL$18+$AL$22+$AL$26+$AL$30+$AL$34+$AL$38+$AL$42+$AL$46+SUMPRODUCT(ROUND(ROUND(($D$52:Z52)/100,0)*$AB$5/1000,2))))</f>
        <v/>
      </c>
      <c r="AA55" s="45" t="str">
        <f>IF(AA52&lt;=0,"",($AL$50+$AL$10+$AL$14+$AL$18+$AL$22+$AL$26+$AL$30+$AL$34+$AL$38+$AL$42+$AL$46+SUMPRODUCT(ROUND(ROUND(($D$52:AA52)/100,0)*$AB$5/1000,2))))</f>
        <v/>
      </c>
      <c r="AB55" s="45" t="str">
        <f>IF(AB52&lt;=0,"",($AL$50+$AL$10+$AL$14+$AL$18+$AL$22+$AL$26+$AL$30+$AL$34+$AL$38+$AL$42+$AL$46+SUMPRODUCT(ROUND(ROUND(($D$52:AB52)/100,0)*$AB$5/1000,2))))</f>
        <v/>
      </c>
      <c r="AC55" s="45" t="str">
        <f>IF(AC52&lt;=0,"",($AL$50+$AL$10+$AL$14+$AL$18+$AL$22+$AL$26+$AL$30+$AL$34+$AL$38+$AL$42+$AL$46+SUMPRODUCT(ROUND(ROUND(($D$52:AC52)/100,0)*$AB$5/1000,2))))</f>
        <v/>
      </c>
      <c r="AD55" s="45" t="str">
        <f>IF(AD52&lt;=0,"",($AL$50+$AL$10+$AL$14+$AL$18+$AL$22+$AL$26+$AL$30+$AL$34+$AL$38+$AL$42+$AL$46+SUMPRODUCT(ROUND(ROUND(($D$52:AD52)/100,0)*$AB$5/1000,2))))</f>
        <v/>
      </c>
      <c r="AE55" s="45" t="str">
        <f>IF(AE52&lt;=0,"",($AL$50+$AL$10+$AL$14+$AL$18+$AL$22+$AL$26+$AL$30+$AL$34+$AL$38+$AL$42+$AL$46+SUMPRODUCT(ROUND(ROUND(($D$52:AE52)/100,0)*$AB$5/1000,2))))</f>
        <v/>
      </c>
      <c r="AF55" s="45" t="str">
        <f>IF(AF52&lt;=0,"",($AL$50+$AL$10+$AL$14+$AL$18+$AL$22+$AL$26+$AL$30+$AL$34+$AL$38+$AL$42+$AL$46+SUMPRODUCT(ROUND(ROUND(($D$52:AF52)/100,0)*$AB$5/1000,2))))</f>
        <v/>
      </c>
      <c r="AG55" s="45" t="str">
        <f>IF(AG52&lt;=0,"",($AL$50+$AL$10+$AL$14+$AL$18+$AL$22+$AL$26+$AL$30+$AL$34+$AL$38+$AL$42+$AL$46+SUMPRODUCT(ROUND(ROUND(($D$52:AG52)/100,0)*$AB$5/1000,2))))</f>
        <v/>
      </c>
      <c r="AH55" s="49"/>
      <c r="AI55" s="47"/>
      <c r="AK55">
        <f>AK53+AK49+AK45+AK41+AK37+AK33+AK29+AK25+AK21+AK17+AK13+AK9</f>
        <v>0</v>
      </c>
      <c r="AL55">
        <f>AL54+AL50+AL46+AL42+AL38+AL34+AL30+AL26+AL22+AL18+AL14+AL10</f>
        <v>0</v>
      </c>
    </row>
  </sheetData>
  <sheetProtection algorithmName="SHA-512" hashValue="F9lNZuf4wbJaTNMtlbR+BLUOuDNATa+hUFApcLs7jV+bQFYCKHO9hO+p/S0oZ3ZRAfY+HduBpVdtGqMFng1x9w==" saltValue="x60lpoENVtq/naDcXo7kKg==" spinCount="100000" sheet="1" selectLockedCells="1"/>
  <protectedRanges>
    <protectedRange sqref="AH48" name="範囲11_1_2_1"/>
    <protectedRange password="CF7A" sqref="AH8" name="範囲1_2_1_1"/>
    <protectedRange sqref="AH12" name="範囲2_3_1"/>
    <protectedRange sqref="AH20" name="範囲4_3_1"/>
    <protectedRange sqref="AH28" name="範囲6_4_1"/>
    <protectedRange sqref="AH32" name="範囲7_3_1"/>
    <protectedRange sqref="D8:AG8" name="範囲3_2_2"/>
    <protectedRange sqref="D12:AG12" name="範囲3_2_4"/>
    <protectedRange sqref="D16:AG16" name="範囲3_2_6"/>
    <protectedRange sqref="D20:AG20" name="範囲3_2_7"/>
    <protectedRange sqref="D24:AG24" name="範囲3_2_9"/>
    <protectedRange sqref="D28:AG28" name="範囲3_2_11"/>
    <protectedRange sqref="D32:AG32" name="範囲3_2_13"/>
    <protectedRange sqref="D36:AG36" name="範囲3_2_15"/>
    <protectedRange sqref="D40:AG40" name="範囲3_2_17"/>
    <protectedRange sqref="D44:AG44" name="範囲3_2_19"/>
    <protectedRange sqref="D48:AG48" name="範囲3_2_20"/>
    <protectedRange sqref="D52:AG52" name="範囲3_2_22"/>
  </protectedRanges>
  <mergeCells count="2">
    <mergeCell ref="AB5:AC5"/>
    <mergeCell ref="AE3:AH3"/>
  </mergeCells>
  <phoneticPr fontId="7"/>
  <printOptions horizontalCentered="1"/>
  <pageMargins left="0" right="0" top="0" bottom="0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実施要領</vt:lpstr>
      <vt:lpstr>踏破進捗表     </vt:lpstr>
      <vt:lpstr>歩数・距離換算記録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y-fukada</dc:creator>
  <cp:lastModifiedBy>逸見秀夫</cp:lastModifiedBy>
  <cp:lastPrinted>2016-03-07T10:58:59Z</cp:lastPrinted>
  <dcterms:created xsi:type="dcterms:W3CDTF">2012-04-12T05:39:36Z</dcterms:created>
  <dcterms:modified xsi:type="dcterms:W3CDTF">2020-06-21T04:14:48Z</dcterms:modified>
</cp:coreProperties>
</file>