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ko\Desktop\松愛会活動資料\2020年松愛会資料\健康関連\健康ウォーキングプログラム\"/>
    </mc:Choice>
  </mc:AlternateContent>
  <bookViews>
    <workbookView xWindow="1935" yWindow="1980" windowWidth="15600" windowHeight="6435" activeTab="1"/>
  </bookViews>
  <sheets>
    <sheet name="実施要領" sheetId="7" r:id="rId1"/>
    <sheet name="踏破進捗表" sheetId="2" r:id="rId2"/>
    <sheet name="歩数・距離換算記録" sheetId="5" r:id="rId3"/>
    <sheet name="踏破報告書" sheetId="6" r:id="rId4"/>
  </sheets>
  <calcPr calcId="152511"/>
</workbook>
</file>

<file path=xl/calcChain.xml><?xml version="1.0" encoding="utf-8"?>
<calcChain xmlns="http://schemas.openxmlformats.org/spreadsheetml/2006/main">
  <c r="AF43" i="5" l="1"/>
  <c r="AF42" i="5"/>
  <c r="AF41" i="5"/>
  <c r="N122" i="2"/>
  <c r="J122" i="2"/>
  <c r="R118" i="2"/>
  <c r="L118" i="2"/>
  <c r="H118" i="2"/>
  <c r="S114" i="2"/>
  <c r="L114" i="2"/>
  <c r="C114" i="2"/>
  <c r="P110" i="2"/>
  <c r="M110" i="2"/>
  <c r="H110" i="2"/>
  <c r="D110" i="2"/>
  <c r="P104" i="2"/>
  <c r="J104" i="2"/>
  <c r="S100" i="2"/>
  <c r="M100" i="2"/>
  <c r="I100" i="2"/>
  <c r="T96" i="2"/>
  <c r="M96" i="2"/>
  <c r="C96" i="2"/>
  <c r="Q92" i="2"/>
  <c r="M92" i="2"/>
  <c r="H92" i="2"/>
  <c r="D92" i="2"/>
  <c r="P81" i="2"/>
  <c r="K81" i="2"/>
  <c r="C81" i="2"/>
  <c r="N77" i="2"/>
  <c r="I77" i="2"/>
  <c r="T73" i="2"/>
  <c r="M73" i="2"/>
  <c r="E73" i="2"/>
  <c r="R69" i="2"/>
  <c r="N69" i="2"/>
  <c r="I69" i="2"/>
  <c r="E69" i="2"/>
  <c r="T77" i="2"/>
  <c r="Q63" i="2"/>
  <c r="L63" i="2"/>
  <c r="F63" i="2"/>
  <c r="N59" i="2"/>
  <c r="J59" i="2"/>
  <c r="C59" i="2"/>
  <c r="N55" i="2"/>
  <c r="G55" i="2"/>
  <c r="R51" i="2"/>
  <c r="N51" i="2"/>
  <c r="J51" i="2"/>
  <c r="E51" i="2"/>
  <c r="R41" i="2"/>
  <c r="L41" i="2"/>
  <c r="G41" i="2"/>
  <c r="O37" i="2"/>
  <c r="J37" i="2"/>
  <c r="D37" i="2"/>
  <c r="O33" i="2"/>
  <c r="I33" i="2"/>
  <c r="S29" i="2"/>
  <c r="O29" i="2"/>
  <c r="K29" i="2"/>
  <c r="F29" i="2"/>
  <c r="AK57" i="5" l="1"/>
  <c r="AK53" i="5"/>
  <c r="AK49" i="5"/>
  <c r="AK45" i="5"/>
  <c r="AK41" i="5"/>
  <c r="AK37" i="5"/>
  <c r="AK33" i="5"/>
  <c r="AK29" i="5"/>
  <c r="AK25" i="5"/>
  <c r="AK21" i="5"/>
  <c r="AK17" i="5"/>
  <c r="AK13" i="5"/>
  <c r="AH47" i="5" l="1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D59" i="5"/>
  <c r="AC59" i="5"/>
  <c r="AB59" i="5"/>
  <c r="AA59" i="5"/>
  <c r="Z59" i="5"/>
  <c r="Y59" i="5"/>
  <c r="X59" i="5"/>
  <c r="W59" i="5"/>
  <c r="V59" i="5"/>
  <c r="U59" i="5"/>
  <c r="T59" i="5"/>
  <c r="S59" i="5"/>
  <c r="Q59" i="5"/>
  <c r="P59" i="5"/>
  <c r="O59" i="5"/>
  <c r="N59" i="5"/>
  <c r="L59" i="5"/>
  <c r="K59" i="5"/>
  <c r="J59" i="5"/>
  <c r="I59" i="5"/>
  <c r="H59" i="5"/>
  <c r="G59" i="5"/>
  <c r="F59" i="5"/>
  <c r="E59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Q57" i="5"/>
  <c r="P57" i="5"/>
  <c r="O57" i="5"/>
  <c r="N57" i="5"/>
  <c r="L57" i="5"/>
  <c r="K57" i="5"/>
  <c r="J57" i="5"/>
  <c r="I57" i="5"/>
  <c r="H57" i="5"/>
  <c r="G57" i="5"/>
  <c r="F57" i="5"/>
  <c r="E57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P55" i="5"/>
  <c r="O55" i="5"/>
  <c r="N55" i="5"/>
  <c r="L55" i="5"/>
  <c r="K55" i="5"/>
  <c r="J55" i="5"/>
  <c r="I55" i="5"/>
  <c r="H55" i="5"/>
  <c r="G55" i="5"/>
  <c r="F55" i="5"/>
  <c r="E55" i="5"/>
  <c r="AH54" i="5"/>
  <c r="AG54" i="5"/>
  <c r="AF54" i="5"/>
  <c r="AF59" i="5" s="1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P53" i="5"/>
  <c r="O53" i="5"/>
  <c r="N53" i="5"/>
  <c r="L53" i="5"/>
  <c r="K53" i="5"/>
  <c r="J53" i="5"/>
  <c r="I53" i="5"/>
  <c r="H53" i="5"/>
  <c r="G53" i="5"/>
  <c r="F53" i="5"/>
  <c r="E53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O51" i="5"/>
  <c r="N51" i="5"/>
  <c r="L51" i="5"/>
  <c r="K51" i="5"/>
  <c r="J51" i="5"/>
  <c r="I51" i="5"/>
  <c r="H51" i="5"/>
  <c r="G51" i="5"/>
  <c r="F51" i="5"/>
  <c r="E51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L49" i="5"/>
  <c r="K49" i="5"/>
  <c r="J49" i="5"/>
  <c r="I49" i="5"/>
  <c r="H49" i="5"/>
  <c r="G49" i="5"/>
  <c r="F49" i="5"/>
  <c r="E49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L35" i="5"/>
  <c r="K35" i="5"/>
  <c r="J35" i="5"/>
  <c r="I35" i="5"/>
  <c r="H35" i="5"/>
  <c r="G35" i="5"/>
  <c r="F35" i="5"/>
  <c r="E35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L33" i="5"/>
  <c r="K33" i="5"/>
  <c r="J33" i="5"/>
  <c r="I33" i="5"/>
  <c r="H33" i="5"/>
  <c r="G33" i="5"/>
  <c r="F33" i="5"/>
  <c r="E33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L27" i="5"/>
  <c r="K27" i="5"/>
  <c r="J27" i="5"/>
  <c r="I27" i="5"/>
  <c r="H27" i="5"/>
  <c r="G27" i="5"/>
  <c r="F27" i="5"/>
  <c r="E27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23" i="5"/>
  <c r="D19" i="5"/>
  <c r="D21" i="5"/>
  <c r="D17" i="5"/>
  <c r="Q53" i="5"/>
  <c r="D33" i="5"/>
  <c r="D13" i="5"/>
  <c r="D58" i="5"/>
  <c r="D54" i="5"/>
  <c r="D50" i="5"/>
  <c r="AL50" i="5" s="1"/>
  <c r="D46" i="5"/>
  <c r="D42" i="5"/>
  <c r="D38" i="5"/>
  <c r="D34" i="5"/>
  <c r="AL34" i="5" s="1"/>
  <c r="D30" i="5"/>
  <c r="D26" i="5"/>
  <c r="D22" i="5"/>
  <c r="AL22" i="5" s="1"/>
  <c r="AI58" i="5"/>
  <c r="AI57" i="5"/>
  <c r="AI54" i="5"/>
  <c r="AI53" i="5"/>
  <c r="AI50" i="5"/>
  <c r="AI49" i="5"/>
  <c r="AI46" i="5"/>
  <c r="AI45" i="5"/>
  <c r="AI42" i="5"/>
  <c r="AI41" i="5"/>
  <c r="AI38" i="5"/>
  <c r="AI37" i="5"/>
  <c r="AI34" i="5"/>
  <c r="AI33" i="5"/>
  <c r="AI30" i="5"/>
  <c r="AI29" i="5"/>
  <c r="AI26" i="5"/>
  <c r="AI25" i="5"/>
  <c r="AI22" i="5"/>
  <c r="AI21" i="5"/>
  <c r="AI18" i="5"/>
  <c r="AI17" i="5"/>
  <c r="D18" i="5"/>
  <c r="AL18" i="5" s="1"/>
  <c r="AI14" i="5"/>
  <c r="AI13" i="5"/>
  <c r="AH15" i="5"/>
  <c r="AH13" i="5"/>
  <c r="AF13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E13" i="5"/>
  <c r="AG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AL38" i="5" l="1"/>
  <c r="AL26" i="5"/>
  <c r="AL30" i="5"/>
  <c r="AL54" i="5"/>
  <c r="AE59" i="5" s="1"/>
  <c r="AL42" i="5"/>
  <c r="AL46" i="5"/>
  <c r="AL14" i="5"/>
  <c r="AL58" i="5"/>
  <c r="AG59" i="5"/>
  <c r="R57" i="5"/>
  <c r="M33" i="5"/>
  <c r="M53" i="5"/>
  <c r="M57" i="5"/>
  <c r="M49" i="5"/>
  <c r="M35" i="5"/>
  <c r="M27" i="5"/>
  <c r="D29" i="5"/>
  <c r="D37" i="5"/>
  <c r="D41" i="5"/>
  <c r="D45" i="5"/>
  <c r="D49" i="5"/>
  <c r="D53" i="5"/>
  <c r="D25" i="5"/>
  <c r="D57" i="5"/>
  <c r="AK59" i="5"/>
  <c r="C7" i="6"/>
  <c r="D15" i="5"/>
  <c r="Q55" i="5" l="1"/>
  <c r="R59" i="5"/>
  <c r="M51" i="5"/>
  <c r="P51" i="5"/>
  <c r="M55" i="5"/>
  <c r="M59" i="5"/>
  <c r="AL59" i="5"/>
  <c r="D27" i="5"/>
  <c r="D59" i="5"/>
  <c r="D55" i="5"/>
  <c r="D51" i="5"/>
  <c r="D43" i="5"/>
  <c r="D39" i="5"/>
  <c r="D35" i="5"/>
  <c r="D31" i="5"/>
  <c r="T120" i="2" l="1"/>
  <c r="L120" i="2"/>
  <c r="D120" i="2"/>
  <c r="N116" i="2"/>
  <c r="F116" i="2"/>
  <c r="P112" i="2"/>
  <c r="H112" i="2"/>
  <c r="R108" i="2"/>
  <c r="J108" i="2"/>
  <c r="T102" i="2"/>
  <c r="L102" i="2"/>
  <c r="D102" i="2"/>
  <c r="N98" i="2"/>
  <c r="F98" i="2"/>
  <c r="P94" i="2"/>
  <c r="H94" i="2"/>
  <c r="R90" i="2"/>
  <c r="J90" i="2"/>
  <c r="T79" i="2"/>
  <c r="L79" i="2"/>
  <c r="D79" i="2"/>
  <c r="N75" i="2"/>
  <c r="F75" i="2"/>
  <c r="P71" i="2"/>
  <c r="H71" i="2"/>
  <c r="R67" i="2"/>
  <c r="J67" i="2"/>
  <c r="T61" i="2"/>
  <c r="L61" i="2"/>
  <c r="D61" i="2"/>
  <c r="N57" i="2"/>
  <c r="F57" i="2"/>
  <c r="P53" i="2"/>
  <c r="H53" i="2"/>
  <c r="R49" i="2"/>
  <c r="J49" i="2"/>
  <c r="T39" i="2"/>
  <c r="L39" i="2"/>
  <c r="D39" i="2"/>
  <c r="N35" i="2"/>
  <c r="F35" i="2"/>
  <c r="P31" i="2"/>
  <c r="H31" i="2"/>
  <c r="Q67" i="2"/>
  <c r="K61" i="2"/>
  <c r="M57" i="2"/>
  <c r="O53" i="2"/>
  <c r="Q49" i="2"/>
  <c r="S39" i="2"/>
  <c r="K39" i="2"/>
  <c r="M35" i="2"/>
  <c r="O31" i="2"/>
  <c r="O57" i="2"/>
  <c r="M39" i="2"/>
  <c r="S120" i="2"/>
  <c r="K120" i="2"/>
  <c r="C120" i="2"/>
  <c r="M116" i="2"/>
  <c r="E116" i="2"/>
  <c r="O112" i="2"/>
  <c r="G112" i="2"/>
  <c r="Q108" i="2"/>
  <c r="I108" i="2"/>
  <c r="S102" i="2"/>
  <c r="K102" i="2"/>
  <c r="C102" i="2"/>
  <c r="M98" i="2"/>
  <c r="E98" i="2"/>
  <c r="O94" i="2"/>
  <c r="G94" i="2"/>
  <c r="Q90" i="2"/>
  <c r="I90" i="2"/>
  <c r="S79" i="2"/>
  <c r="K79" i="2"/>
  <c r="C79" i="2"/>
  <c r="M75" i="2"/>
  <c r="E75" i="2"/>
  <c r="O71" i="2"/>
  <c r="G71" i="2"/>
  <c r="I67" i="2"/>
  <c r="S61" i="2"/>
  <c r="C61" i="2"/>
  <c r="E57" i="2"/>
  <c r="G53" i="2"/>
  <c r="I49" i="2"/>
  <c r="C39" i="2"/>
  <c r="E35" i="2"/>
  <c r="G31" i="2"/>
  <c r="K49" i="2"/>
  <c r="Q31" i="2"/>
  <c r="R120" i="2"/>
  <c r="J120" i="2"/>
  <c r="T116" i="2"/>
  <c r="L116" i="2"/>
  <c r="D116" i="2"/>
  <c r="N112" i="2"/>
  <c r="F112" i="2"/>
  <c r="P108" i="2"/>
  <c r="H108" i="2"/>
  <c r="R102" i="2"/>
  <c r="J102" i="2"/>
  <c r="T98" i="2"/>
  <c r="L98" i="2"/>
  <c r="D98" i="2"/>
  <c r="N94" i="2"/>
  <c r="F94" i="2"/>
  <c r="P90" i="2"/>
  <c r="H90" i="2"/>
  <c r="R79" i="2"/>
  <c r="J79" i="2"/>
  <c r="T75" i="2"/>
  <c r="L75" i="2"/>
  <c r="D75" i="2"/>
  <c r="N71" i="2"/>
  <c r="F71" i="2"/>
  <c r="P67" i="2"/>
  <c r="H67" i="2"/>
  <c r="R61" i="2"/>
  <c r="J61" i="2"/>
  <c r="T57" i="2"/>
  <c r="L57" i="2"/>
  <c r="D57" i="2"/>
  <c r="N53" i="2"/>
  <c r="F53" i="2"/>
  <c r="P49" i="2"/>
  <c r="H49" i="2"/>
  <c r="R39" i="2"/>
  <c r="J39" i="2"/>
  <c r="T35" i="2"/>
  <c r="L35" i="2"/>
  <c r="D35" i="2"/>
  <c r="N31" i="2"/>
  <c r="F31" i="2"/>
  <c r="O67" i="2"/>
  <c r="I61" i="2"/>
  <c r="K57" i="2"/>
  <c r="M53" i="2"/>
  <c r="O49" i="2"/>
  <c r="G49" i="2"/>
  <c r="I39" i="2"/>
  <c r="K35" i="2"/>
  <c r="M31" i="2"/>
  <c r="E31" i="2"/>
  <c r="E61" i="2"/>
  <c r="E39" i="2"/>
  <c r="Q120" i="2"/>
  <c r="I120" i="2"/>
  <c r="S116" i="2"/>
  <c r="K116" i="2"/>
  <c r="C116" i="2"/>
  <c r="M112" i="2"/>
  <c r="E112" i="2"/>
  <c r="O108" i="2"/>
  <c r="G108" i="2"/>
  <c r="Q102" i="2"/>
  <c r="I102" i="2"/>
  <c r="S98" i="2"/>
  <c r="K98" i="2"/>
  <c r="C98" i="2"/>
  <c r="M94" i="2"/>
  <c r="E94" i="2"/>
  <c r="O90" i="2"/>
  <c r="G90" i="2"/>
  <c r="Q79" i="2"/>
  <c r="I79" i="2"/>
  <c r="S75" i="2"/>
  <c r="K75" i="2"/>
  <c r="C75" i="2"/>
  <c r="M71" i="2"/>
  <c r="E71" i="2"/>
  <c r="G67" i="2"/>
  <c r="Q61" i="2"/>
  <c r="S57" i="2"/>
  <c r="C57" i="2"/>
  <c r="E53" i="2"/>
  <c r="Q39" i="2"/>
  <c r="S35" i="2"/>
  <c r="C35" i="2"/>
  <c r="S49" i="2"/>
  <c r="I31" i="2"/>
  <c r="P120" i="2"/>
  <c r="H120" i="2"/>
  <c r="R116" i="2"/>
  <c r="J116" i="2"/>
  <c r="T112" i="2"/>
  <c r="L112" i="2"/>
  <c r="D112" i="2"/>
  <c r="N108" i="2"/>
  <c r="F108" i="2"/>
  <c r="P102" i="2"/>
  <c r="H102" i="2"/>
  <c r="R98" i="2"/>
  <c r="J98" i="2"/>
  <c r="T94" i="2"/>
  <c r="L94" i="2"/>
  <c r="D94" i="2"/>
  <c r="N90" i="2"/>
  <c r="F90" i="2"/>
  <c r="P79" i="2"/>
  <c r="H79" i="2"/>
  <c r="R75" i="2"/>
  <c r="J75" i="2"/>
  <c r="T71" i="2"/>
  <c r="L71" i="2"/>
  <c r="D71" i="2"/>
  <c r="N67" i="2"/>
  <c r="F67" i="2"/>
  <c r="P61" i="2"/>
  <c r="H61" i="2"/>
  <c r="R57" i="2"/>
  <c r="J57" i="2"/>
  <c r="T53" i="2"/>
  <c r="L53" i="2"/>
  <c r="D53" i="2"/>
  <c r="N49" i="2"/>
  <c r="F49" i="2"/>
  <c r="P39" i="2"/>
  <c r="H39" i="2"/>
  <c r="R35" i="2"/>
  <c r="J35" i="2"/>
  <c r="T31" i="2"/>
  <c r="L31" i="2"/>
  <c r="D31" i="2"/>
  <c r="O116" i="2"/>
  <c r="S108" i="2"/>
  <c r="E102" i="2"/>
  <c r="G98" i="2"/>
  <c r="S90" i="2"/>
  <c r="E79" i="2"/>
  <c r="Q71" i="2"/>
  <c r="K67" i="2"/>
  <c r="G57" i="2"/>
  <c r="C49" i="2"/>
  <c r="C27" i="2"/>
  <c r="O120" i="2"/>
  <c r="G120" i="2"/>
  <c r="Q116" i="2"/>
  <c r="I116" i="2"/>
  <c r="S112" i="2"/>
  <c r="K112" i="2"/>
  <c r="C112" i="2"/>
  <c r="M108" i="2"/>
  <c r="E108" i="2"/>
  <c r="O102" i="2"/>
  <c r="G102" i="2"/>
  <c r="Q98" i="2"/>
  <c r="I98" i="2"/>
  <c r="S94" i="2"/>
  <c r="K94" i="2"/>
  <c r="C94" i="2"/>
  <c r="M90" i="2"/>
  <c r="E90" i="2"/>
  <c r="O79" i="2"/>
  <c r="G79" i="2"/>
  <c r="Q75" i="2"/>
  <c r="I75" i="2"/>
  <c r="S71" i="2"/>
  <c r="K71" i="2"/>
  <c r="C71" i="2"/>
  <c r="M67" i="2"/>
  <c r="E67" i="2"/>
  <c r="O61" i="2"/>
  <c r="G61" i="2"/>
  <c r="Q57" i="2"/>
  <c r="I57" i="2"/>
  <c r="S53" i="2"/>
  <c r="K53" i="2"/>
  <c r="C53" i="2"/>
  <c r="M49" i="2"/>
  <c r="E49" i="2"/>
  <c r="O39" i="2"/>
  <c r="G39" i="2"/>
  <c r="Q35" i="2"/>
  <c r="I35" i="2"/>
  <c r="S31" i="2"/>
  <c r="K31" i="2"/>
  <c r="C31" i="2"/>
  <c r="E120" i="2"/>
  <c r="G116" i="2"/>
  <c r="I112" i="2"/>
  <c r="C108" i="2"/>
  <c r="O98" i="2"/>
  <c r="I94" i="2"/>
  <c r="C90" i="2"/>
  <c r="O75" i="2"/>
  <c r="I71" i="2"/>
  <c r="C67" i="2"/>
  <c r="I53" i="2"/>
  <c r="O35" i="2"/>
  <c r="N120" i="2"/>
  <c r="F120" i="2"/>
  <c r="P116" i="2"/>
  <c r="H116" i="2"/>
  <c r="R112" i="2"/>
  <c r="J112" i="2"/>
  <c r="T108" i="2"/>
  <c r="L108" i="2"/>
  <c r="D108" i="2"/>
  <c r="N102" i="2"/>
  <c r="F102" i="2"/>
  <c r="P98" i="2"/>
  <c r="H98" i="2"/>
  <c r="R94" i="2"/>
  <c r="J94" i="2"/>
  <c r="T90" i="2"/>
  <c r="L90" i="2"/>
  <c r="D90" i="2"/>
  <c r="N79" i="2"/>
  <c r="F79" i="2"/>
  <c r="P75" i="2"/>
  <c r="H75" i="2"/>
  <c r="R71" i="2"/>
  <c r="J71" i="2"/>
  <c r="T67" i="2"/>
  <c r="L67" i="2"/>
  <c r="D67" i="2"/>
  <c r="N61" i="2"/>
  <c r="F61" i="2"/>
  <c r="P57" i="2"/>
  <c r="H57" i="2"/>
  <c r="R53" i="2"/>
  <c r="J53" i="2"/>
  <c r="T49" i="2"/>
  <c r="L49" i="2"/>
  <c r="D49" i="2"/>
  <c r="N39" i="2"/>
  <c r="F39" i="2"/>
  <c r="P35" i="2"/>
  <c r="H35" i="2"/>
  <c r="R31" i="2"/>
  <c r="J31" i="2"/>
  <c r="D27" i="2"/>
  <c r="M120" i="2"/>
  <c r="Q112" i="2"/>
  <c r="K108" i="2"/>
  <c r="M102" i="2"/>
  <c r="Q94" i="2"/>
  <c r="K90" i="2"/>
  <c r="M79" i="2"/>
  <c r="G75" i="2"/>
  <c r="S67" i="2"/>
  <c r="M61" i="2"/>
  <c r="Q53" i="2"/>
  <c r="G35" i="2"/>
  <c r="S27" i="2"/>
  <c r="K27" i="2"/>
  <c r="Q27" i="2"/>
  <c r="R27" i="2"/>
  <c r="J27" i="2"/>
  <c r="I27" i="2"/>
  <c r="T27" i="2"/>
  <c r="P27" i="2"/>
  <c r="H27" i="2"/>
  <c r="F27" i="2"/>
  <c r="E27" i="2"/>
  <c r="L27" i="2"/>
  <c r="O27" i="2"/>
  <c r="G27" i="2"/>
  <c r="N27" i="2"/>
  <c r="M27" i="2"/>
  <c r="O17" i="2"/>
  <c r="G17" i="2"/>
  <c r="G13" i="2"/>
  <c r="N17" i="2"/>
  <c r="F17" i="2"/>
  <c r="M17" i="2"/>
  <c r="E17" i="2"/>
  <c r="E13" i="2"/>
  <c r="J17" i="2"/>
  <c r="H13" i="2"/>
  <c r="T17" i="2"/>
  <c r="L17" i="2"/>
  <c r="D17" i="2"/>
  <c r="J13" i="2"/>
  <c r="F13" i="2"/>
  <c r="S17" i="2"/>
  <c r="K17" i="2"/>
  <c r="K13" i="2"/>
  <c r="R17" i="2"/>
  <c r="H17" i="2"/>
  <c r="Q17" i="2"/>
  <c r="I17" i="2"/>
  <c r="I13" i="2"/>
  <c r="P17" i="2"/>
  <c r="P21" i="2"/>
  <c r="H21" i="2"/>
  <c r="N13" i="2"/>
  <c r="F21" i="2"/>
  <c r="C17" i="2"/>
  <c r="E21" i="2"/>
  <c r="O21" i="2"/>
  <c r="G21" i="2"/>
  <c r="M13" i="2"/>
  <c r="N21" i="2"/>
  <c r="L13" i="2"/>
  <c r="S13" i="2"/>
  <c r="O13" i="2"/>
  <c r="M21" i="2"/>
  <c r="D13" i="2"/>
  <c r="L21" i="2"/>
  <c r="D21" i="2"/>
  <c r="R13" i="2"/>
  <c r="T13" i="2"/>
  <c r="C21" i="2"/>
  <c r="Q13" i="2"/>
  <c r="K21" i="2"/>
  <c r="J21" i="2"/>
  <c r="P13" i="2"/>
  <c r="I21" i="2"/>
  <c r="T21" i="2"/>
  <c r="R9" i="2"/>
  <c r="J9" i="2"/>
  <c r="I9" i="2"/>
  <c r="L9" i="2"/>
  <c r="K9" i="2"/>
  <c r="S21" i="2"/>
  <c r="Q9" i="2"/>
  <c r="T9" i="2"/>
  <c r="R21" i="2"/>
  <c r="P9" i="2"/>
  <c r="H9" i="2"/>
  <c r="S9" i="2"/>
  <c r="Q21" i="2"/>
  <c r="O9" i="2"/>
  <c r="G9" i="2"/>
  <c r="N9" i="2"/>
  <c r="F9" i="2"/>
  <c r="C13" i="2"/>
  <c r="M9" i="2"/>
  <c r="E9" i="2"/>
  <c r="D9" i="2"/>
  <c r="C9" i="2"/>
</calcChain>
</file>

<file path=xl/sharedStrings.xml><?xml version="1.0" encoding="utf-8"?>
<sst xmlns="http://schemas.openxmlformats.org/spreadsheetml/2006/main" count="550" uniqueCount="101">
  <si>
    <t>歩</t>
    <rPh sb="0" eb="1">
      <t>ホ</t>
    </rPh>
    <phoneticPr fontId="2"/>
  </si>
  <si>
    <t>数</t>
    <rPh sb="0" eb="1">
      <t>スウ</t>
    </rPh>
    <phoneticPr fontId="2"/>
  </si>
  <si>
    <t>累計</t>
    <rPh sb="0" eb="2">
      <t>ルイケイ</t>
    </rPh>
    <phoneticPr fontId="2"/>
  </si>
  <si>
    <t>距離</t>
    <rPh sb="0" eb="2">
      <t>キョリ</t>
    </rPh>
    <phoneticPr fontId="2"/>
  </si>
  <si>
    <t>距</t>
    <rPh sb="0" eb="1">
      <t>キョ</t>
    </rPh>
    <phoneticPr fontId="2"/>
  </si>
  <si>
    <t>離</t>
    <rPh sb="0" eb="1">
      <t>ハナレ</t>
    </rPh>
    <phoneticPr fontId="2"/>
  </si>
  <si>
    <t>月</t>
    <rPh sb="0" eb="1">
      <t>ツキ</t>
    </rPh>
    <phoneticPr fontId="2"/>
  </si>
  <si>
    <t xml:space="preserve"> 歩・距離</t>
    <rPh sb="1" eb="2">
      <t>ホ</t>
    </rPh>
    <rPh sb="3" eb="5">
      <t>キョリ</t>
    </rPh>
    <phoneticPr fontId="2"/>
  </si>
  <si>
    <t>月累計</t>
    <rPh sb="0" eb="1">
      <t>ツキ</t>
    </rPh>
    <rPh sb="1" eb="3">
      <t>ルイケイ</t>
    </rPh>
    <phoneticPr fontId="2"/>
  </si>
  <si>
    <t>日々の歩 い た 歩数 と 距 離の進捗状況記入表</t>
    <rPh sb="0" eb="2">
      <t>ヒビ</t>
    </rPh>
    <rPh sb="9" eb="11">
      <t>ホスウ</t>
    </rPh>
    <rPh sb="18" eb="20">
      <t>シンチョク</t>
    </rPh>
    <rPh sb="20" eb="22">
      <t>ジョウキョウ</t>
    </rPh>
    <rPh sb="22" eb="24">
      <t>キニュウ</t>
    </rPh>
    <rPh sb="24" eb="25">
      <t>ヒョウ</t>
    </rPh>
    <phoneticPr fontId="2"/>
  </si>
  <si>
    <t>歩幅をご記入ください。（例： 58.5 ）</t>
    <rPh sb="0" eb="2">
      <t>ホハバ</t>
    </rPh>
    <rPh sb="12" eb="13">
      <t>レイ</t>
    </rPh>
    <phoneticPr fontId="2"/>
  </si>
  <si>
    <t>歩幅：</t>
    <rPh sb="0" eb="2">
      <t>ホハバ</t>
    </rPh>
    <phoneticPr fontId="2"/>
  </si>
  <si>
    <t>ｃｍ</t>
    <phoneticPr fontId="2"/>
  </si>
  <si>
    <t>km</t>
    <phoneticPr fontId="2"/>
  </si>
  <si>
    <t>第１回目</t>
    <rPh sb="0" eb="1">
      <t>ダイ</t>
    </rPh>
    <rPh sb="2" eb="4">
      <t>カイメ</t>
    </rPh>
    <phoneticPr fontId="10"/>
  </si>
  <si>
    <t>第２回目</t>
    <rPh sb="0" eb="1">
      <t>ダイ</t>
    </rPh>
    <rPh sb="2" eb="4">
      <t>カイメ</t>
    </rPh>
    <phoneticPr fontId="10"/>
  </si>
  <si>
    <t>第３回目</t>
    <rPh sb="0" eb="1">
      <t>ダイ</t>
    </rPh>
    <rPh sb="2" eb="4">
      <t>カイメ</t>
    </rPh>
    <phoneticPr fontId="10"/>
  </si>
  <si>
    <t>第４回目</t>
    <rPh sb="0" eb="1">
      <t>ダイ</t>
    </rPh>
    <rPh sb="2" eb="4">
      <t>カイメ</t>
    </rPh>
    <phoneticPr fontId="10"/>
  </si>
  <si>
    <t>累計キロ数</t>
    <rPh sb="0" eb="2">
      <t>ルイケイ</t>
    </rPh>
    <rPh sb="4" eb="5">
      <t>スウ</t>
    </rPh>
    <phoneticPr fontId="10"/>
  </si>
  <si>
    <t>月日</t>
    <rPh sb="0" eb="2">
      <t>ツキヒ</t>
    </rPh>
    <phoneticPr fontId="10"/>
  </si>
  <si>
    <t>松愛会茨木摂津支部</t>
    <rPh sb="0" eb="1">
      <t>ショウ</t>
    </rPh>
    <rPh sb="1" eb="2">
      <t>アイ</t>
    </rPh>
    <rPh sb="2" eb="3">
      <t>カイ</t>
    </rPh>
    <rPh sb="3" eb="5">
      <t>イバラキ</t>
    </rPh>
    <rPh sb="5" eb="9">
      <t>セッツシブ</t>
    </rPh>
    <phoneticPr fontId="10"/>
  </si>
  <si>
    <t>E-mail</t>
    <phoneticPr fontId="10"/>
  </si>
  <si>
    <t>踏破日・累計距離</t>
    <rPh sb="0" eb="2">
      <t>トウハ</t>
    </rPh>
    <rPh sb="2" eb="3">
      <t>ヒ</t>
    </rPh>
    <rPh sb="4" eb="6">
      <t>ルイケイ</t>
    </rPh>
    <rPh sb="6" eb="8">
      <t>キョリ</t>
    </rPh>
    <phoneticPr fontId="10"/>
  </si>
  <si>
    <t>　氏名</t>
    <rPh sb="1" eb="3">
      <t>シメイ</t>
    </rPh>
    <phoneticPr fontId="10"/>
  </si>
  <si>
    <t>第１回目</t>
    <rPh sb="0" eb="1">
      <t>ダイ</t>
    </rPh>
    <rPh sb="2" eb="3">
      <t>カイ</t>
    </rPh>
    <rPh sb="3" eb="4">
      <t>メ</t>
    </rPh>
    <phoneticPr fontId="2"/>
  </si>
  <si>
    <t>第２回目</t>
    <rPh sb="0" eb="1">
      <t>ダイ</t>
    </rPh>
    <rPh sb="2" eb="3">
      <t>カイ</t>
    </rPh>
    <rPh sb="3" eb="4">
      <t>メ</t>
    </rPh>
    <phoneticPr fontId="2"/>
  </si>
  <si>
    <t>第４回目</t>
    <rPh sb="0" eb="1">
      <t>ダイ</t>
    </rPh>
    <rPh sb="2" eb="3">
      <t>カイ</t>
    </rPh>
    <rPh sb="3" eb="4">
      <t>メ</t>
    </rPh>
    <phoneticPr fontId="2"/>
  </si>
  <si>
    <t>第３回目</t>
    <rPh sb="0" eb="1">
      <t>ダイ</t>
    </rPh>
    <rPh sb="2" eb="3">
      <t>カイ</t>
    </rPh>
    <rPh sb="3" eb="4">
      <t>メ</t>
    </rPh>
    <phoneticPr fontId="2"/>
  </si>
  <si>
    <t>第５回目</t>
    <rPh sb="0" eb="1">
      <t>ダイ</t>
    </rPh>
    <rPh sb="2" eb="3">
      <t>カイ</t>
    </rPh>
    <rPh sb="3" eb="4">
      <t>メ</t>
    </rPh>
    <phoneticPr fontId="2"/>
  </si>
  <si>
    <t>第６回目</t>
    <rPh sb="0" eb="1">
      <t>ダイ</t>
    </rPh>
    <rPh sb="2" eb="3">
      <t>カイ</t>
    </rPh>
    <rPh sb="3" eb="4">
      <t>メ</t>
    </rPh>
    <phoneticPr fontId="2"/>
  </si>
  <si>
    <t>氏名　</t>
    <rPh sb="0" eb="2">
      <t>シメイ</t>
    </rPh>
    <phoneticPr fontId="2"/>
  </si>
  <si>
    <t>(km)</t>
    <phoneticPr fontId="2"/>
  </si>
  <si>
    <r>
      <t>歩数の累計は下2けた</t>
    </r>
    <r>
      <rPr>
        <u/>
        <sz val="10.5"/>
        <color indexed="10"/>
        <rFont val="ＭＳ Ｐゴシック"/>
        <family val="3"/>
        <charset val="128"/>
      </rPr>
      <t>を四捨五入して計算表示</t>
    </r>
    <r>
      <rPr>
        <u/>
        <sz val="10.5"/>
        <color indexed="8"/>
        <rFont val="ＭＳ Ｐゴシック"/>
        <family val="3"/>
        <charset val="128"/>
      </rPr>
      <t>しています。（例：12345歩の場合、12300と表示）</t>
    </r>
    <rPh sb="3" eb="5">
      <t>ルイケイ</t>
    </rPh>
    <rPh sb="6" eb="7">
      <t>シモ</t>
    </rPh>
    <rPh sb="11" eb="15">
      <t>シシャゴニュウ</t>
    </rPh>
    <rPh sb="17" eb="19">
      <t>ケイサン</t>
    </rPh>
    <rPh sb="19" eb="21">
      <t>ヒョウジ</t>
    </rPh>
    <rPh sb="28" eb="29">
      <t>レイ</t>
    </rPh>
    <rPh sb="35" eb="36">
      <t>ホ</t>
    </rPh>
    <rPh sb="37" eb="39">
      <t>バアイ</t>
    </rPh>
    <rPh sb="46" eb="48">
      <t>ヒョウジ</t>
    </rPh>
    <phoneticPr fontId="2"/>
  </si>
  <si>
    <t>札所</t>
    <rPh sb="0" eb="2">
      <t>フダショ</t>
    </rPh>
    <phoneticPr fontId="2"/>
  </si>
  <si>
    <t>「健康ウォーキング～お遍路－阿波・土佐編」を踏破いたしました。</t>
    <rPh sb="1" eb="3">
      <t>ケンコウ</t>
    </rPh>
    <rPh sb="14" eb="16">
      <t>アワ</t>
    </rPh>
    <rPh sb="17" eb="19">
      <t>トサ</t>
    </rPh>
    <rPh sb="19" eb="20">
      <t>ヘン</t>
    </rPh>
    <rPh sb="22" eb="24">
      <t>トウハ</t>
    </rPh>
    <phoneticPr fontId="10"/>
  </si>
  <si>
    <t>Excelで使用の場合は、次シートの歩行数を入力すると自動的にバーが伸びていきます。　手書きの場合は、距離欄を塗りつぶしてください。</t>
    <rPh sb="6" eb="8">
      <t>シヨウ</t>
    </rPh>
    <rPh sb="9" eb="11">
      <t>バアイ</t>
    </rPh>
    <rPh sb="13" eb="14">
      <t>ジ</t>
    </rPh>
    <rPh sb="18" eb="20">
      <t>ホコウ</t>
    </rPh>
    <rPh sb="20" eb="21">
      <t>スウ</t>
    </rPh>
    <rPh sb="22" eb="24">
      <t>ニュウリョク</t>
    </rPh>
    <rPh sb="27" eb="30">
      <t>ジドウテキ</t>
    </rPh>
    <rPh sb="34" eb="35">
      <t>ノ</t>
    </rPh>
    <rPh sb="43" eb="45">
      <t>テガ</t>
    </rPh>
    <rPh sb="47" eb="49">
      <t>バアイ</t>
    </rPh>
    <rPh sb="51" eb="53">
      <t>キョリ</t>
    </rPh>
    <rPh sb="53" eb="54">
      <t>ラン</t>
    </rPh>
    <rPh sb="55" eb="56">
      <t>ヌ</t>
    </rPh>
    <phoneticPr fontId="2"/>
  </si>
  <si>
    <t>第39番延光寺</t>
    <rPh sb="0" eb="1">
      <t>ダイ</t>
    </rPh>
    <rPh sb="3" eb="4">
      <t>バン</t>
    </rPh>
    <rPh sb="4" eb="5">
      <t>ノベ</t>
    </rPh>
    <rPh sb="5" eb="6">
      <t>ヒカリ</t>
    </rPh>
    <rPh sb="6" eb="7">
      <t>デラ</t>
    </rPh>
    <phoneticPr fontId="2"/>
  </si>
  <si>
    <t>第40番観自在寺</t>
  </si>
  <si>
    <t>第41番龍光寺</t>
  </si>
  <si>
    <t>第42番仏木寺</t>
  </si>
  <si>
    <t>第43番明石寺</t>
  </si>
  <si>
    <t>第44番大寶寺</t>
  </si>
  <si>
    <t>第46番浄瑠璃寺</t>
  </si>
  <si>
    <t>第47番八坂寺</t>
  </si>
  <si>
    <t>第48番西林寺</t>
  </si>
  <si>
    <t>第49番浄土寺</t>
  </si>
  <si>
    <t>第50番繁多寺</t>
  </si>
  <si>
    <t>第51番石手寺</t>
  </si>
  <si>
    <t>第52番太山寺</t>
  </si>
  <si>
    <t>第53番円明寺</t>
  </si>
  <si>
    <t>第55番南光坊</t>
  </si>
  <si>
    <t>第56番秦山寺</t>
  </si>
  <si>
    <t>第57番栄福寺</t>
  </si>
  <si>
    <t>第58番仙遊寺</t>
  </si>
  <si>
    <t>第59番国分寺</t>
  </si>
  <si>
    <t>第60番横峰寺</t>
  </si>
  <si>
    <t>第61番香園寺</t>
  </si>
  <si>
    <t>第62番宝寿寺</t>
  </si>
  <si>
    <t>第63番吉祥寺</t>
  </si>
  <si>
    <t>第64番前神寺</t>
  </si>
  <si>
    <t>第65番三角寺</t>
  </si>
  <si>
    <t>第66番雲辺寺</t>
  </si>
  <si>
    <t>第67番大興寺</t>
  </si>
  <si>
    <t>第68番神恵院</t>
  </si>
  <si>
    <t>第69番観音寺</t>
  </si>
  <si>
    <t>第70番本山寺</t>
  </si>
  <si>
    <t>第71番弥谷寺</t>
  </si>
  <si>
    <t>第72番曼荼羅寺</t>
  </si>
  <si>
    <t>第73番出釈迦寺</t>
  </si>
  <si>
    <t>第74番甲山寺</t>
  </si>
  <si>
    <t>第75番善通寺</t>
  </si>
  <si>
    <t>第76番金倉寺</t>
  </si>
  <si>
    <t>45番岩屋寺</t>
    <phoneticPr fontId="2"/>
  </si>
  <si>
    <t>第54番延命寺</t>
  </si>
  <si>
    <t>第77番道隆寺</t>
  </si>
  <si>
    <t>第78番郷照寺</t>
  </si>
  <si>
    <t>第79番天皇寺</t>
  </si>
  <si>
    <t>第80番国分寺</t>
  </si>
  <si>
    <t>第81番白峯寺</t>
  </si>
  <si>
    <t>第82番根香寺</t>
  </si>
  <si>
    <t>第83番一宮寺</t>
  </si>
  <si>
    <t>第88番大窪寺</t>
    <phoneticPr fontId="2"/>
  </si>
  <si>
    <t>第87番長尾寺</t>
    <phoneticPr fontId="2"/>
  </si>
  <si>
    <t>第84番屋島寺</t>
    <phoneticPr fontId="2"/>
  </si>
  <si>
    <t>第85番八栗寺</t>
    <phoneticPr fontId="2"/>
  </si>
  <si>
    <t>第86番志度寺</t>
    <phoneticPr fontId="2"/>
  </si>
  <si>
    <t>607.5km</t>
    <phoneticPr fontId="2"/>
  </si>
  <si>
    <t>当年累計</t>
    <rPh sb="0" eb="2">
      <t>トウネン</t>
    </rPh>
    <rPh sb="2" eb="4">
      <t>ルイケイ</t>
    </rPh>
    <phoneticPr fontId="2"/>
  </si>
  <si>
    <t>1215km</t>
    <phoneticPr fontId="2"/>
  </si>
  <si>
    <t>1822.5km</t>
    <phoneticPr fontId="2"/>
  </si>
  <si>
    <t>2430km</t>
    <phoneticPr fontId="2"/>
  </si>
  <si>
    <t>3037.5km</t>
    <phoneticPr fontId="2"/>
  </si>
  <si>
    <t>3645km</t>
    <phoneticPr fontId="2"/>
  </si>
  <si>
    <t>地区委員　大平行</t>
    <rPh sb="0" eb="2">
      <t>チク</t>
    </rPh>
    <rPh sb="2" eb="4">
      <t>イイン</t>
    </rPh>
    <rPh sb="5" eb="7">
      <t>オオヒラ</t>
    </rPh>
    <rPh sb="7" eb="8">
      <t>イキ</t>
    </rPh>
    <phoneticPr fontId="10"/>
  </si>
  <si>
    <t>windrose.20@sky.plala.or.jp</t>
    <phoneticPr fontId="10"/>
  </si>
  <si>
    <t>607.5km</t>
    <phoneticPr fontId="2"/>
  </si>
  <si>
    <t>1,215ｋｍ</t>
    <phoneticPr fontId="2"/>
  </si>
  <si>
    <t>1,822.5km</t>
    <phoneticPr fontId="2"/>
  </si>
  <si>
    <t>2,430km</t>
    <phoneticPr fontId="2"/>
  </si>
  <si>
    <t>歩いた歩数をそのままご記入ください。</t>
    <rPh sb="3" eb="5">
      <t>ホスウ</t>
    </rPh>
    <phoneticPr fontId="2"/>
  </si>
  <si>
    <t>受付締切　２０１６年６月２０日</t>
    <rPh sb="0" eb="2">
      <t>ウケツケ</t>
    </rPh>
    <rPh sb="2" eb="4">
      <t>シメキリ</t>
    </rPh>
    <rPh sb="9" eb="10">
      <t>ネン</t>
    </rPh>
    <rPh sb="11" eb="12">
      <t>ガツ</t>
    </rPh>
    <rPh sb="14" eb="15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</si>
</sst>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_);[Red]\(#,##0\)"/>
    <numFmt numFmtId="178" formatCode="#,##0_ "/>
    <numFmt numFmtId="179" formatCode="#,##0.00_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.5"/>
      <color rgb="FFFF0000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5" fillId="0" borderId="8" xfId="0" applyFont="1" applyFill="1" applyBorder="1">
      <alignment vertical="center"/>
    </xf>
    <xf numFmtId="0" fontId="15" fillId="0" borderId="28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3" fillId="0" borderId="0" xfId="1" applyAlignment="1" applyProtection="1">
      <alignment vertical="center"/>
    </xf>
    <xf numFmtId="0" fontId="20" fillId="0" borderId="0" xfId="0" applyFont="1">
      <alignment vertical="center"/>
    </xf>
    <xf numFmtId="0" fontId="0" fillId="4" borderId="0" xfId="0" applyFill="1">
      <alignment vertical="center"/>
    </xf>
    <xf numFmtId="0" fontId="14" fillId="0" borderId="0" xfId="0" applyFont="1">
      <alignment vertical="center"/>
    </xf>
    <xf numFmtId="0" fontId="0" fillId="5" borderId="0" xfId="0" applyFill="1">
      <alignment vertical="center"/>
    </xf>
    <xf numFmtId="177" fontId="5" fillId="0" borderId="14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16" xfId="0" applyNumberFormat="1" applyFont="1" applyBorder="1">
      <alignment vertical="center"/>
    </xf>
    <xf numFmtId="178" fontId="5" fillId="0" borderId="14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178" fontId="5" fillId="0" borderId="13" xfId="0" applyNumberFormat="1" applyFont="1" applyBorder="1">
      <alignment vertical="center"/>
    </xf>
    <xf numFmtId="178" fontId="5" fillId="0" borderId="15" xfId="0" applyNumberFormat="1" applyFont="1" applyBorder="1">
      <alignment vertical="center"/>
    </xf>
    <xf numFmtId="178" fontId="5" fillId="0" borderId="25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5" fillId="0" borderId="35" xfId="0" applyNumberFormat="1" applyFont="1" applyBorder="1">
      <alignment vertical="center"/>
    </xf>
    <xf numFmtId="179" fontId="5" fillId="2" borderId="1" xfId="0" applyNumberFormat="1" applyFont="1" applyFill="1" applyBorder="1">
      <alignment vertical="center"/>
    </xf>
    <xf numFmtId="179" fontId="5" fillId="0" borderId="16" xfId="0" applyNumberFormat="1" applyFont="1" applyBorder="1">
      <alignment vertical="center"/>
    </xf>
    <xf numFmtId="179" fontId="5" fillId="0" borderId="20" xfId="0" applyNumberFormat="1" applyFont="1" applyBorder="1">
      <alignment vertical="center"/>
    </xf>
    <xf numFmtId="179" fontId="5" fillId="0" borderId="18" xfId="0" applyNumberFormat="1" applyFont="1" applyBorder="1">
      <alignment vertical="center"/>
    </xf>
    <xf numFmtId="179" fontId="5" fillId="0" borderId="36" xfId="0" applyNumberFormat="1" applyFont="1" applyBorder="1">
      <alignment vertical="center"/>
    </xf>
    <xf numFmtId="179" fontId="5" fillId="0" borderId="15" xfId="0" applyNumberFormat="1" applyFont="1" applyBorder="1">
      <alignment vertical="center"/>
    </xf>
    <xf numFmtId="179" fontId="5" fillId="0" borderId="21" xfId="0" applyNumberFormat="1" applyFont="1" applyBorder="1">
      <alignment vertical="center"/>
    </xf>
    <xf numFmtId="179" fontId="5" fillId="2" borderId="25" xfId="0" applyNumberFormat="1" applyFont="1" applyFill="1" applyBorder="1">
      <alignment vertical="center"/>
    </xf>
    <xf numFmtId="179" fontId="5" fillId="0" borderId="37" xfId="0" applyNumberFormat="1" applyFont="1" applyBorder="1">
      <alignment vertical="center"/>
    </xf>
    <xf numFmtId="179" fontId="5" fillId="5" borderId="20" xfId="0" applyNumberFormat="1" applyFont="1" applyFill="1" applyBorder="1">
      <alignment vertical="center"/>
    </xf>
    <xf numFmtId="179" fontId="5" fillId="0" borderId="35" xfId="0" applyNumberFormat="1" applyFont="1" applyBorder="1">
      <alignment vertical="center"/>
    </xf>
    <xf numFmtId="179" fontId="5" fillId="0" borderId="38" xfId="0" applyNumberFormat="1" applyFont="1" applyBorder="1">
      <alignment vertical="center"/>
    </xf>
    <xf numFmtId="0" fontId="15" fillId="0" borderId="39" xfId="0" applyFont="1" applyFill="1" applyBorder="1">
      <alignment vertical="center"/>
    </xf>
    <xf numFmtId="0" fontId="15" fillId="0" borderId="39" xfId="0" applyFont="1" applyBorder="1">
      <alignment vertical="center"/>
    </xf>
    <xf numFmtId="0" fontId="15" fillId="0" borderId="3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30" xfId="0" applyFont="1" applyFill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left" vertical="center" shrinkToFit="1"/>
    </xf>
    <xf numFmtId="0" fontId="21" fillId="0" borderId="3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5" fillId="0" borderId="40" xfId="0" applyFont="1" applyBorder="1">
      <alignment vertical="center"/>
    </xf>
    <xf numFmtId="0" fontId="15" fillId="0" borderId="40" xfId="0" applyFont="1" applyFill="1" applyBorder="1">
      <alignment vertical="center"/>
    </xf>
    <xf numFmtId="0" fontId="15" fillId="5" borderId="39" xfId="0" applyFont="1" applyFill="1" applyBorder="1">
      <alignment vertical="center"/>
    </xf>
    <xf numFmtId="0" fontId="0" fillId="0" borderId="27" xfId="0" applyBorder="1">
      <alignment vertical="center"/>
    </xf>
    <xf numFmtId="0" fontId="0" fillId="0" borderId="42" xfId="0" applyBorder="1">
      <alignment vertical="center"/>
    </xf>
    <xf numFmtId="0" fontId="0" fillId="0" borderId="16" xfId="0" applyBorder="1">
      <alignment vertical="center"/>
    </xf>
    <xf numFmtId="0" fontId="12" fillId="0" borderId="43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horizontal="left" vertical="center" shrinkToFit="1"/>
    </xf>
    <xf numFmtId="56" fontId="0" fillId="6" borderId="0" xfId="0" applyNumberFormat="1" applyFill="1">
      <alignment vertical="center"/>
    </xf>
    <xf numFmtId="0" fontId="0" fillId="6" borderId="0" xfId="0" applyFill="1">
      <alignment vertical="center"/>
    </xf>
    <xf numFmtId="179" fontId="0" fillId="0" borderId="0" xfId="0" applyNumberFormat="1">
      <alignment vertical="center"/>
    </xf>
    <xf numFmtId="177" fontId="5" fillId="3" borderId="1" xfId="0" applyNumberFormat="1" applyFont="1" applyFill="1" applyBorder="1" applyProtection="1">
      <alignment vertical="center"/>
      <protection locked="0"/>
    </xf>
    <xf numFmtId="177" fontId="5" fillId="3" borderId="25" xfId="0" applyNumberFormat="1" applyFont="1" applyFill="1" applyBorder="1" applyProtection="1">
      <alignment vertical="center"/>
      <protection locked="0"/>
    </xf>
    <xf numFmtId="178" fontId="5" fillId="3" borderId="1" xfId="0" applyNumberFormat="1" applyFont="1" applyFill="1" applyBorder="1" applyProtection="1">
      <alignment vertical="center"/>
      <protection locked="0"/>
    </xf>
    <xf numFmtId="178" fontId="5" fillId="3" borderId="25" xfId="0" applyNumberFormat="1" applyFont="1" applyFill="1" applyBorder="1" applyProtection="1">
      <alignment vertical="center"/>
      <protection locked="0"/>
    </xf>
    <xf numFmtId="178" fontId="5" fillId="3" borderId="30" xfId="0" applyNumberFormat="1" applyFont="1" applyFill="1" applyBorder="1" applyProtection="1">
      <alignment vertical="center"/>
      <protection locked="0"/>
    </xf>
    <xf numFmtId="178" fontId="5" fillId="3" borderId="12" xfId="0" applyNumberFormat="1" applyFont="1" applyFill="1" applyBorder="1" applyProtection="1">
      <alignment vertical="center"/>
      <protection locked="0"/>
    </xf>
    <xf numFmtId="0" fontId="22" fillId="0" borderId="1" xfId="0" applyFont="1" applyFill="1" applyBorder="1" applyAlignment="1">
      <alignment horizontal="right" vertical="center" wrapText="1"/>
    </xf>
    <xf numFmtId="0" fontId="15" fillId="0" borderId="24" xfId="0" applyFont="1" applyBorder="1">
      <alignment vertical="center"/>
    </xf>
    <xf numFmtId="0" fontId="17" fillId="0" borderId="0" xfId="0" applyFont="1" applyFill="1" applyBorder="1">
      <alignment vertical="center"/>
    </xf>
    <xf numFmtId="0" fontId="15" fillId="0" borderId="44" xfId="0" applyFont="1" applyBorder="1" applyAlignment="1">
      <alignment vertical="center" shrinkToFit="1"/>
    </xf>
    <xf numFmtId="0" fontId="17" fillId="0" borderId="1" xfId="0" applyFont="1" applyBorder="1">
      <alignment vertical="center"/>
    </xf>
    <xf numFmtId="0" fontId="22" fillId="0" borderId="25" xfId="0" applyFont="1" applyFill="1" applyBorder="1" applyAlignment="1">
      <alignment horizontal="right" vertical="center" wrapText="1"/>
    </xf>
    <xf numFmtId="0" fontId="0" fillId="0" borderId="1" xfId="0" applyFont="1" applyBorder="1">
      <alignment vertical="center"/>
    </xf>
    <xf numFmtId="0" fontId="22" fillId="0" borderId="27" xfId="0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right" vertical="center" wrapText="1"/>
    </xf>
    <xf numFmtId="0" fontId="0" fillId="0" borderId="25" xfId="0" applyFont="1" applyBorder="1">
      <alignment vertical="center"/>
    </xf>
    <xf numFmtId="0" fontId="22" fillId="0" borderId="2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2" fillId="0" borderId="29" xfId="0" applyFont="1" applyFill="1" applyBorder="1" applyAlignment="1">
      <alignment horizontal="right" vertical="center" wrapText="1"/>
    </xf>
    <xf numFmtId="0" fontId="23" fillId="0" borderId="22" xfId="0" applyFont="1" applyBorder="1">
      <alignment vertical="center"/>
    </xf>
    <xf numFmtId="176" fontId="0" fillId="6" borderId="0" xfId="0" applyNumberFormat="1" applyFill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345280</xdr:colOff>
      <xdr:row>3</xdr:row>
      <xdr:rowOff>99536</xdr:rowOff>
    </xdr:from>
    <xdr:ext cx="9354833" cy="541238"/>
    <xdr:sp macro="" textlink="">
      <xdr:nvSpPr>
        <xdr:cNvPr id="2" name="テキスト ボックス 1"/>
        <xdr:cNvSpPr txBox="1"/>
      </xdr:nvSpPr>
      <xdr:spPr>
        <a:xfrm>
          <a:off x="802480" y="613886"/>
          <a:ext cx="9354833" cy="541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500"/>
            </a:lnSpc>
          </a:pPr>
          <a:r>
            <a:rPr kumimoji="1" lang="ja-JP" altLang="en-US" sz="1400"/>
            <a:t>　松愛会健康マイチャレンジ</a:t>
          </a:r>
          <a:r>
            <a:rPr kumimoji="1" lang="en-US" altLang="ja-JP" sz="1400"/>
            <a:t>Ⅱ</a:t>
          </a:r>
          <a:r>
            <a:rPr kumimoji="1" lang="ja-JP" altLang="en-US" sz="1400"/>
            <a:t>への取組みの一環として、</a:t>
          </a:r>
        </a:p>
        <a:p>
          <a:pPr>
            <a:lnSpc>
              <a:spcPts val="1500"/>
            </a:lnSpc>
          </a:pPr>
          <a:r>
            <a:rPr kumimoji="1" lang="ja-JP" altLang="en-US" sz="1400"/>
            <a:t>本年度は、「健康ウォーキング～伊予・讃岐お遍路」を実施いたします。</a:t>
          </a:r>
        </a:p>
      </xdr:txBody>
    </xdr:sp>
    <xdr:clientData/>
  </xdr:oneCellAnchor>
  <xdr:oneCellAnchor>
    <xdr:from>
      <xdr:col>0</xdr:col>
      <xdr:colOff>340180</xdr:colOff>
      <xdr:row>6</xdr:row>
      <xdr:rowOff>107146</xdr:rowOff>
    </xdr:from>
    <xdr:ext cx="9713025" cy="3538331"/>
    <xdr:sp macro="" textlink="">
      <xdr:nvSpPr>
        <xdr:cNvPr id="3" name="テキスト ボックス 2"/>
        <xdr:cNvSpPr txBox="1"/>
      </xdr:nvSpPr>
      <xdr:spPr>
        <a:xfrm>
          <a:off x="340180" y="1146237"/>
          <a:ext cx="9713025" cy="353833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１．期　　間　：　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５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年７月１日～２０１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２０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日までの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約１年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間　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２．推進方法　：　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６０７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.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５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km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踏破を目指し、日常の生活習慣にウォーキングを取り入れチャレンジいただきます。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＊ウォーキングとして取組んだ実績を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「歩数・距離換算記録」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シートに記載し、歩行距離を算出します。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→ご自分の歩幅を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「歩数・距離換算記録」シート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の“歩幅”（右上の紫色）の所に、半角で入力ください。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通常ウォーキングの歩幅の目安は次のように言われています。歩幅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＝身長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㎝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)×0.37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→歩行距離は自動計算するようになっています。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「踏破進捗表」は自動で棒が伸びます。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　　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＊尚、万歩計は各自で準備ください。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３．達成報告　：　踏破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されましたら、１回踏破ごとに、ご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報告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ください。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/>
          </a:r>
          <a:b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</a:b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取組み期間終了後、支部集計をして、報告いたし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ます。</a:t>
          </a:r>
          <a:endParaRPr lang="ja-JP" altLang="ja-JP" sz="1200">
            <a:latin typeface="ＭＳ ゴシック" pitchFamily="49" charset="-128"/>
            <a:ea typeface="ＭＳ ゴシック" pitchFamily="49" charset="-128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＊１日１万歩を連続して歩かれた場合、約３カ月で踏破が可能です。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＊最終シートの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「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踏破報告書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」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にご記入の上、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大平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までご返送ください。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　　　最終締切：２０１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６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２０</a:t>
          </a:r>
          <a:r>
            <a:rPr kumimoji="1" lang="ja-JP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４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.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使用方法　　①まず、「歩数・距離換算記録」シートに、氏名と、歩幅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単位：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cm)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を入力ください。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 　ご自分の歩幅がわからない場合は、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身長－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100)cm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を入力ください。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②歩いた歩数は、歩数計の歩数をそのまま入力いただくと（例：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12345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累計は自動的に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100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歩単位に四捨五入されます。（例：</a:t>
          </a: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12300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）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③「踏破進捗表」は、「歩数・距離換算記録」シートに記入いただくと、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>
            <a:lnSpc>
              <a:spcPts val="1500"/>
            </a:lnSpc>
          </a:pPr>
          <a:r>
            <a:rPr kumimoji="1" lang="en-US" altLang="ja-JP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               </a:t>
          </a:r>
          <a:r>
            <a:rPr kumimoji="1" lang="ja-JP" altLang="en-US" sz="12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自動的に棒が伸びるようになっています。</a:t>
          </a:r>
          <a:endParaRPr kumimoji="1" lang="en-US" altLang="ja-JP" sz="1200">
            <a:solidFill>
              <a:schemeClr val="tx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</xdr:txBody>
    </xdr:sp>
    <xdr:clientData/>
  </xdr:oneCellAnchor>
  <xdr:oneCellAnchor>
    <xdr:from>
      <xdr:col>1</xdr:col>
      <xdr:colOff>190500</xdr:colOff>
      <xdr:row>0</xdr:row>
      <xdr:rowOff>95256</xdr:rowOff>
    </xdr:from>
    <xdr:ext cx="9346406" cy="312958"/>
    <xdr:sp macro="" textlink="">
      <xdr:nvSpPr>
        <xdr:cNvPr id="4" name="テキスト ボックス 3"/>
        <xdr:cNvSpPr txBox="1"/>
      </xdr:nvSpPr>
      <xdr:spPr>
        <a:xfrm>
          <a:off x="647700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健康ウォーキング実施要領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190500</xdr:colOff>
      <xdr:row>2</xdr:row>
      <xdr:rowOff>95256</xdr:rowOff>
    </xdr:from>
    <xdr:ext cx="9346406" cy="312958"/>
    <xdr:sp macro="" textlink="">
      <xdr:nvSpPr>
        <xdr:cNvPr id="8" name="テキスト ボックス 7"/>
        <xdr:cNvSpPr txBox="1"/>
      </xdr:nvSpPr>
      <xdr:spPr>
        <a:xfrm>
          <a:off x="653143" y="95256"/>
          <a:ext cx="9346406" cy="312958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「健康ウォーキング～伊予・讃岐お遍路」</a:t>
          </a:r>
          <a:r>
            <a:rPr kumimoji="1" lang="ja-JP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踏破距離進捗状況</a:t>
          </a:r>
          <a:r>
            <a:rPr kumimoji="1" lang="en-US" altLang="ja-JP" sz="1400" b="1">
              <a:solidFill>
                <a:schemeClr val="tx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</a:t>
          </a:r>
          <a:endParaRPr kumimoji="1" lang="ja-JP" altLang="en-US" sz="1400" b="1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27215</xdr:colOff>
      <xdr:row>4</xdr:row>
      <xdr:rowOff>136072</xdr:rowOff>
    </xdr:from>
    <xdr:to>
      <xdr:col>26</xdr:col>
      <xdr:colOff>0</xdr:colOff>
      <xdr:row>4</xdr:row>
      <xdr:rowOff>136072</xdr:rowOff>
    </xdr:to>
    <xdr:cxnSp macro="">
      <xdr:nvCxnSpPr>
        <xdr:cNvPr id="3" name="直線矢印コネクタ 2"/>
        <xdr:cNvCxnSpPr/>
      </xdr:nvCxnSpPr>
      <xdr:spPr>
        <a:xfrm>
          <a:off x="7542440" y="917122"/>
          <a:ext cx="97291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indrose.20@sky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23"/>
  <sheetViews>
    <sheetView zoomScale="80" zoomScaleNormal="80" zoomScaleSheetLayoutView="100" workbookViewId="0"/>
  </sheetViews>
  <sheetFormatPr defaultRowHeight="13.5" x14ac:dyDescent="0.15"/>
  <cols>
    <col min="1" max="1" width="6" customWidth="1"/>
    <col min="2" max="19" width="7.875" customWidth="1"/>
    <col min="20" max="20" width="7.375" customWidth="1"/>
  </cols>
  <sheetData>
    <row r="9" ht="6.6" customHeight="1" x14ac:dyDescent="0.15"/>
    <row r="16" ht="6.6" customHeight="1" x14ac:dyDescent="0.15"/>
    <row r="22" spans="1:20" ht="24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7.2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phoneticPr fontId="11"/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122"/>
  <sheetViews>
    <sheetView tabSelected="1" zoomScale="110" zoomScaleNormal="110" zoomScaleSheetLayoutView="100" workbookViewId="0">
      <selection activeCell="D9" sqref="D9"/>
    </sheetView>
  </sheetViews>
  <sheetFormatPr defaultRowHeight="13.5" x14ac:dyDescent="0.15"/>
  <cols>
    <col min="1" max="1" width="1.875" customWidth="1"/>
    <col min="2" max="2" width="6" customWidth="1"/>
    <col min="3" max="20" width="7.875" customWidth="1"/>
    <col min="21" max="21" width="7.375" customWidth="1"/>
  </cols>
  <sheetData>
    <row r="6" spans="2:21" x14ac:dyDescent="0.15">
      <c r="B6" s="1"/>
      <c r="C6" s="1" t="s">
        <v>35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5.95" customHeight="1" thickBot="1" x14ac:dyDescent="0.2">
      <c r="B7" s="58" t="s">
        <v>24</v>
      </c>
    </row>
    <row r="8" spans="2:21" ht="15.95" customHeight="1" x14ac:dyDescent="0.15">
      <c r="B8" s="99" t="s">
        <v>33</v>
      </c>
      <c r="C8" s="116" t="s">
        <v>36</v>
      </c>
      <c r="D8" s="90"/>
      <c r="E8" s="91" t="s">
        <v>37</v>
      </c>
      <c r="F8" s="91"/>
      <c r="G8" s="91"/>
      <c r="H8" s="91"/>
      <c r="I8" s="91" t="s">
        <v>38</v>
      </c>
      <c r="J8" s="91" t="s">
        <v>39</v>
      </c>
      <c r="K8" s="91"/>
      <c r="L8" s="91" t="s">
        <v>40</v>
      </c>
      <c r="M8" s="91"/>
      <c r="N8" s="91"/>
      <c r="O8" s="91"/>
      <c r="P8" s="114"/>
      <c r="Q8" s="91"/>
      <c r="R8" s="91" t="s">
        <v>41</v>
      </c>
      <c r="S8" s="91" t="s">
        <v>72</v>
      </c>
      <c r="T8" s="92"/>
    </row>
    <row r="9" spans="2:21" ht="15.95" customHeight="1" x14ac:dyDescent="0.15">
      <c r="B9" s="100" t="s">
        <v>3</v>
      </c>
      <c r="C9" s="98" t="str">
        <f>IF(歩数・距離換算記録!$AL$59&gt;=D10,"=======","")</f>
        <v/>
      </c>
      <c r="D9" s="2" t="str">
        <f>IF(歩数・距離換算記録!$AL$59&gt;=D10,"=======","")</f>
        <v/>
      </c>
      <c r="E9" s="43" t="str">
        <f>IF(歩数・距離換算記録!$AL$59&gt;=E10,"=======","")</f>
        <v/>
      </c>
      <c r="F9" s="43" t="str">
        <f>IF(歩数・距離換算記録!$AL$59&gt;=F10,"=======","")</f>
        <v/>
      </c>
      <c r="G9" s="43" t="str">
        <f>IF(歩数・距離換算記録!$AL$59&gt;=G10,"=======","")</f>
        <v/>
      </c>
      <c r="H9" s="43" t="str">
        <f>IF(歩数・距離換算記録!$AL$59&gt;=H10,"=======","")</f>
        <v/>
      </c>
      <c r="I9" s="43" t="str">
        <f>IF(歩数・距離換算記録!$AL$59&gt;=I10,"=======","")</f>
        <v/>
      </c>
      <c r="J9" s="43" t="str">
        <f>IF(歩数・距離換算記録!$AL$59&gt;=J10,"=======","")</f>
        <v/>
      </c>
      <c r="K9" s="43" t="str">
        <f>IF(歩数・距離換算記録!$AL$59&gt;=K10,"=======","")</f>
        <v/>
      </c>
      <c r="L9" s="43" t="str">
        <f>IF(歩数・距離換算記録!$AL$59&gt;=L10,"=======","")</f>
        <v/>
      </c>
      <c r="M9" s="43" t="str">
        <f>IF(歩数・距離換算記録!$AL$59&gt;=M10,"=======","")</f>
        <v/>
      </c>
      <c r="N9" s="43" t="str">
        <f>IF(歩数・距離換算記録!$AL$59&gt;=N10,"=======","")</f>
        <v/>
      </c>
      <c r="O9" s="43" t="str">
        <f>IF(歩数・距離換算記録!$AL$59&gt;=O10,"=======","")</f>
        <v/>
      </c>
      <c r="P9" s="43" t="str">
        <f>IF(歩数・距離換算記録!$AL$59&gt;=P10,"=======","")</f>
        <v/>
      </c>
      <c r="Q9" s="43" t="str">
        <f>IF(歩数・距離換算記録!$AL$59&gt;=Q10,"=======","")</f>
        <v/>
      </c>
      <c r="R9" s="43" t="str">
        <f>IF(歩数・距離換算記録!$AL$59&gt;=R10,"=======","")</f>
        <v/>
      </c>
      <c r="S9" s="45" t="str">
        <f>IF(歩数・距離換算記録!$AL$59&gt;=S10,"=======","")</f>
        <v/>
      </c>
      <c r="T9" s="44" t="str">
        <f>IF(歩数・距離換算記録!$AL$59&gt;=T10,"=======","")</f>
        <v/>
      </c>
    </row>
    <row r="10" spans="2:21" ht="15.95" customHeight="1" x14ac:dyDescent="0.15">
      <c r="B10" s="100" t="s">
        <v>2</v>
      </c>
      <c r="C10" s="98" t="s">
        <v>31</v>
      </c>
      <c r="D10" s="117">
        <v>15</v>
      </c>
      <c r="E10" s="43">
        <v>30</v>
      </c>
      <c r="F10" s="113">
        <v>40</v>
      </c>
      <c r="G10" s="113">
        <v>50</v>
      </c>
      <c r="H10" s="113">
        <v>65</v>
      </c>
      <c r="I10" s="43">
        <v>80</v>
      </c>
      <c r="J10" s="43">
        <v>84</v>
      </c>
      <c r="K10" s="113">
        <v>92</v>
      </c>
      <c r="L10" s="43">
        <v>100</v>
      </c>
      <c r="M10" s="113">
        <v>115</v>
      </c>
      <c r="N10" s="113">
        <v>130</v>
      </c>
      <c r="O10" s="113">
        <v>145</v>
      </c>
      <c r="P10" s="113">
        <v>160</v>
      </c>
      <c r="Q10" s="113">
        <v>170</v>
      </c>
      <c r="R10" s="43">
        <v>178</v>
      </c>
      <c r="S10" s="45">
        <v>191</v>
      </c>
      <c r="T10" s="118">
        <v>200</v>
      </c>
    </row>
    <row r="11" spans="2:21" ht="15.95" customHeight="1" thickBot="1" x14ac:dyDescent="0.2">
      <c r="B11" s="126" t="s">
        <v>87</v>
      </c>
      <c r="D11" s="1"/>
      <c r="E11" s="1"/>
      <c r="F11" s="1"/>
      <c r="G11" s="13">
        <v>50</v>
      </c>
      <c r="H11" s="115"/>
      <c r="I11" s="8"/>
      <c r="J11" s="11"/>
      <c r="K11" s="10"/>
      <c r="L11" s="9">
        <v>100</v>
      </c>
      <c r="M11" s="10"/>
      <c r="N11" s="10"/>
      <c r="O11" s="10">
        <v>145</v>
      </c>
      <c r="P11" s="10"/>
      <c r="Q11" s="10"/>
      <c r="R11" s="10"/>
      <c r="S11" s="10"/>
      <c r="T11" s="95">
        <v>200</v>
      </c>
    </row>
    <row r="12" spans="2:21" ht="15.95" customHeight="1" x14ac:dyDescent="0.15">
      <c r="B12" s="99" t="s">
        <v>33</v>
      </c>
      <c r="C12" s="101"/>
      <c r="D12" s="88" t="s">
        <v>42</v>
      </c>
      <c r="E12" s="88" t="s">
        <v>43</v>
      </c>
      <c r="F12" s="88" t="s">
        <v>44</v>
      </c>
      <c r="G12" s="88" t="s">
        <v>45</v>
      </c>
      <c r="H12" s="88" t="s">
        <v>46</v>
      </c>
      <c r="I12" s="88" t="s">
        <v>47</v>
      </c>
      <c r="J12" s="88" t="s">
        <v>48</v>
      </c>
      <c r="K12" s="88" t="s">
        <v>49</v>
      </c>
      <c r="L12" s="88"/>
      <c r="M12" s="88"/>
      <c r="N12" s="88" t="s">
        <v>73</v>
      </c>
      <c r="O12" s="88" t="s">
        <v>50</v>
      </c>
      <c r="P12" s="88" t="s">
        <v>51</v>
      </c>
      <c r="Q12" s="88" t="s">
        <v>52</v>
      </c>
      <c r="R12" s="88" t="s">
        <v>53</v>
      </c>
      <c r="S12" s="88" t="s">
        <v>54</v>
      </c>
      <c r="T12" s="89"/>
    </row>
    <row r="13" spans="2:21" ht="15.95" customHeight="1" x14ac:dyDescent="0.15">
      <c r="B13" s="100" t="s">
        <v>3</v>
      </c>
      <c r="C13" s="102" t="str">
        <f>IF(歩数・距離換算記録!$AL$59&gt;=C14,"=======","")</f>
        <v/>
      </c>
      <c r="D13" s="2" t="str">
        <f>IF(歩数・距離換算記録!$AL$59&gt;=D14,"=======","")</f>
        <v/>
      </c>
      <c r="E13" s="46" t="str">
        <f>IF(歩数・距離換算記録!$AL$59&gt;=E14,"=======","")</f>
        <v/>
      </c>
      <c r="F13" s="43" t="str">
        <f>IF(歩数・距離換算記録!$AL$59&gt;=F14,"=======","")</f>
        <v/>
      </c>
      <c r="G13" s="43" t="str">
        <f>IF(歩数・距離換算記録!$AL$59&gt;=G14,"=======","")</f>
        <v/>
      </c>
      <c r="H13" s="43" t="str">
        <f>IF(歩数・距離換算記録!$AL$59&gt;=H14,"=======","")</f>
        <v/>
      </c>
      <c r="I13" s="43" t="str">
        <f>IF(歩数・距離換算記録!$AL$59&gt;=I14,"=======","")</f>
        <v/>
      </c>
      <c r="J13" s="43" t="str">
        <f>IF(歩数・距離換算記録!$AL$59&gt;=J14,"=======","")</f>
        <v/>
      </c>
      <c r="K13" s="43" t="str">
        <f>IF(歩数・距離換算記録!$AL$59&gt;=K14,"=======","")</f>
        <v/>
      </c>
      <c r="L13" s="43" t="str">
        <f>IF(歩数・距離換算記録!$AL$59&gt;=L14,"=======","")</f>
        <v/>
      </c>
      <c r="M13" s="43" t="str">
        <f>IF(歩数・距離換算記録!$AL$59&gt;=M14,"=======","")</f>
        <v/>
      </c>
      <c r="N13" s="43" t="str">
        <f>IF(歩数・距離換算記録!$AL$59&gt;=N14,"=======","")</f>
        <v/>
      </c>
      <c r="O13" s="43" t="str">
        <f>IF(歩数・距離換算記録!$AL$59&gt;=O14,"=======","")</f>
        <v/>
      </c>
      <c r="P13" s="43" t="str">
        <f>IF(歩数・距離換算記録!$AL$59&gt;=P14,"=======","")</f>
        <v/>
      </c>
      <c r="Q13" s="43" t="str">
        <f>IF(歩数・距離換算記録!$AL$59&gt;=Q14,"=======","")</f>
        <v/>
      </c>
      <c r="R13" s="43" t="str">
        <f>IF(歩数・距離換算記録!$AL$59&gt;=R14,"=======","")</f>
        <v/>
      </c>
      <c r="S13" s="2" t="str">
        <f>IF(歩数・距離換算記録!$AL$59&gt;=S14,"=======","")</f>
        <v/>
      </c>
      <c r="T13" s="124" t="str">
        <f>IF(歩数・距離換算記録!$AL$59&gt;=T14,"=======","")</f>
        <v/>
      </c>
    </row>
    <row r="14" spans="2:21" ht="15.95" customHeight="1" x14ac:dyDescent="0.15">
      <c r="B14" s="100" t="s">
        <v>2</v>
      </c>
      <c r="C14" s="123">
        <v>215</v>
      </c>
      <c r="D14" s="119">
        <v>226</v>
      </c>
      <c r="E14" s="46">
        <v>227</v>
      </c>
      <c r="F14" s="43">
        <v>231</v>
      </c>
      <c r="G14" s="43">
        <v>234</v>
      </c>
      <c r="H14" s="43">
        <v>236</v>
      </c>
      <c r="I14" s="43">
        <v>237</v>
      </c>
      <c r="J14" s="43">
        <v>250</v>
      </c>
      <c r="K14" s="43">
        <v>252</v>
      </c>
      <c r="L14" s="113">
        <v>260</v>
      </c>
      <c r="M14" s="113">
        <v>275</v>
      </c>
      <c r="N14" s="43">
        <v>290</v>
      </c>
      <c r="O14" s="43">
        <v>294</v>
      </c>
      <c r="P14" s="43">
        <v>298</v>
      </c>
      <c r="Q14" s="43">
        <v>302</v>
      </c>
      <c r="R14" s="43">
        <v>306</v>
      </c>
      <c r="S14" s="119">
        <v>314</v>
      </c>
      <c r="T14" s="125">
        <v>324</v>
      </c>
    </row>
    <row r="15" spans="2:21" ht="15.95" customHeight="1" thickBot="1" x14ac:dyDescent="0.2">
      <c r="B15" s="126" t="s">
        <v>87</v>
      </c>
      <c r="C15" s="97"/>
      <c r="D15" s="83"/>
      <c r="E15" s="83"/>
      <c r="F15" s="15"/>
      <c r="G15" s="12"/>
      <c r="H15" s="15"/>
      <c r="I15" s="12"/>
      <c r="J15" s="15">
        <v>250</v>
      </c>
      <c r="K15" s="12"/>
      <c r="L15" s="13"/>
      <c r="M15" s="13"/>
      <c r="N15" s="13"/>
      <c r="O15" s="13"/>
      <c r="P15" s="13">
        <v>298</v>
      </c>
      <c r="Q15" s="13"/>
      <c r="R15" s="13"/>
      <c r="S15" s="13"/>
      <c r="T15" s="96"/>
    </row>
    <row r="16" spans="2:21" ht="15.95" customHeight="1" x14ac:dyDescent="0.15">
      <c r="B16" s="99" t="s">
        <v>33</v>
      </c>
      <c r="C16" s="103"/>
      <c r="D16" s="87" t="s">
        <v>55</v>
      </c>
      <c r="E16" s="88" t="s">
        <v>56</v>
      </c>
      <c r="F16" s="88" t="s">
        <v>57</v>
      </c>
      <c r="G16" s="88" t="s">
        <v>58</v>
      </c>
      <c r="H16" s="88" t="s">
        <v>59</v>
      </c>
      <c r="I16" s="88"/>
      <c r="J16" s="88"/>
      <c r="K16" s="88" t="s">
        <v>60</v>
      </c>
      <c r="L16" s="88"/>
      <c r="M16" s="88"/>
      <c r="N16" s="88" t="s">
        <v>61</v>
      </c>
      <c r="O16" s="88" t="s">
        <v>62</v>
      </c>
      <c r="P16" s="88" t="s">
        <v>63</v>
      </c>
      <c r="Q16" s="88" t="s">
        <v>64</v>
      </c>
      <c r="R16" s="88" t="s">
        <v>65</v>
      </c>
      <c r="S16" s="88" t="s">
        <v>66</v>
      </c>
      <c r="T16" s="89" t="s">
        <v>67</v>
      </c>
    </row>
    <row r="17" spans="2:21" ht="15.95" customHeight="1" x14ac:dyDescent="0.15">
      <c r="B17" s="100" t="s">
        <v>3</v>
      </c>
      <c r="C17" s="46" t="str">
        <f>IF(歩数・距離換算記録!$AL$59&gt;=C18,"=======","")</f>
        <v/>
      </c>
      <c r="D17" s="45" t="str">
        <f>IF(歩数・距離換算記録!$AL$59&gt;=D18,"=======","")</f>
        <v/>
      </c>
      <c r="E17" s="2" t="str">
        <f>IF(歩数・距離換算記録!$AL$59&gt;=E18,"=======","")</f>
        <v/>
      </c>
      <c r="F17" s="46" t="str">
        <f>IF(歩数・距離換算記録!$AL$59&gt;=F18,"=======","")</f>
        <v/>
      </c>
      <c r="G17" s="43" t="str">
        <f>IF(歩数・距離換算記録!$AL$59&gt;=G18,"=======","")</f>
        <v/>
      </c>
      <c r="H17" s="43" t="str">
        <f>IF(歩数・距離換算記録!$AL$59&gt;=H18,"=======","")</f>
        <v/>
      </c>
      <c r="I17" s="43" t="str">
        <f>IF(歩数・距離換算記録!$AL$59&gt;=I18,"=======","")</f>
        <v/>
      </c>
      <c r="J17" s="43" t="str">
        <f>IF(歩数・距離換算記録!$AL$59&gt;=J18,"=======","")</f>
        <v/>
      </c>
      <c r="K17" s="43" t="str">
        <f>IF(歩数・距離換算記録!$AL$59&gt;=K18,"=======","")</f>
        <v/>
      </c>
      <c r="L17" s="43" t="str">
        <f>IF(歩数・距離換算記録!$AL$59&gt;=L18,"=======","")</f>
        <v/>
      </c>
      <c r="M17" s="43" t="str">
        <f>IF(歩数・距離換算記録!$AL$59&gt;=M18,"=======","")</f>
        <v/>
      </c>
      <c r="N17" s="43" t="str">
        <f>IF(歩数・距離換算記録!$AL$59&gt;=N18,"=======","")</f>
        <v/>
      </c>
      <c r="O17" s="43" t="str">
        <f>IF(歩数・距離換算記録!$AL$59&gt;=O18,"=======","")</f>
        <v/>
      </c>
      <c r="P17" s="43" t="str">
        <f>IF(歩数・距離換算記録!$AL$59&gt;=P18,"=======","")</f>
        <v/>
      </c>
      <c r="Q17" s="43" t="str">
        <f>IF(歩数・距離換算記録!$AL$59&gt;=Q18,"=======","")</f>
        <v/>
      </c>
      <c r="R17" s="43" t="str">
        <f>IF(歩数・距離換算記録!$AL$59&gt;=R18,"=======","")</f>
        <v/>
      </c>
      <c r="S17" s="45" t="str">
        <f>IF(歩数・距離換算記録!$AL$59&gt;=S18,"=======","")</f>
        <v/>
      </c>
      <c r="T17" s="44" t="str">
        <f>IF(歩数・距離換算記録!$AL$59&gt;=T18,"=======","")</f>
        <v/>
      </c>
    </row>
    <row r="18" spans="2:21" ht="15.95" customHeight="1" x14ac:dyDescent="0.15">
      <c r="B18" s="100" t="s">
        <v>2</v>
      </c>
      <c r="C18" s="120">
        <v>334</v>
      </c>
      <c r="D18" s="45">
        <v>344</v>
      </c>
      <c r="E18" s="119">
        <v>354</v>
      </c>
      <c r="F18" s="46">
        <v>356</v>
      </c>
      <c r="G18" s="43">
        <v>358</v>
      </c>
      <c r="H18" s="43">
        <v>361</v>
      </c>
      <c r="I18" s="113">
        <v>375</v>
      </c>
      <c r="J18" s="113">
        <v>390</v>
      </c>
      <c r="K18" s="43">
        <v>407</v>
      </c>
      <c r="L18" s="113">
        <v>415</v>
      </c>
      <c r="M18" s="113">
        <v>423</v>
      </c>
      <c r="N18" s="43">
        <v>430</v>
      </c>
      <c r="O18" s="43">
        <v>443</v>
      </c>
      <c r="P18" s="43">
        <v>453</v>
      </c>
      <c r="Q18" s="43">
        <v>453</v>
      </c>
      <c r="R18" s="43">
        <v>458</v>
      </c>
      <c r="S18" s="45">
        <v>471</v>
      </c>
      <c r="T18" s="44">
        <v>476</v>
      </c>
    </row>
    <row r="19" spans="2:21" ht="15.95" customHeight="1" thickBot="1" x14ac:dyDescent="0.2">
      <c r="B19" s="126" t="s">
        <v>87</v>
      </c>
      <c r="C19" s="13"/>
      <c r="D19" s="47"/>
      <c r="E19" s="48">
        <v>354</v>
      </c>
      <c r="F19" s="13"/>
      <c r="G19" s="15"/>
      <c r="H19" s="12"/>
      <c r="J19" s="12"/>
      <c r="K19" s="13">
        <v>407</v>
      </c>
      <c r="L19" s="12"/>
      <c r="M19" s="13"/>
      <c r="N19" s="13"/>
      <c r="O19" s="13"/>
      <c r="P19" s="13">
        <v>453</v>
      </c>
      <c r="Q19" s="13"/>
      <c r="R19" s="13"/>
      <c r="S19" s="48"/>
      <c r="T19" s="49"/>
    </row>
    <row r="20" spans="2:21" ht="15.95" customHeight="1" x14ac:dyDescent="0.15">
      <c r="B20" s="99" t="s">
        <v>33</v>
      </c>
      <c r="C20" s="103" t="s">
        <v>68</v>
      </c>
      <c r="D20" s="88" t="s">
        <v>69</v>
      </c>
      <c r="E20" s="87" t="s">
        <v>70</v>
      </c>
      <c r="F20" s="88" t="s">
        <v>71</v>
      </c>
      <c r="G20" s="93" t="s">
        <v>74</v>
      </c>
      <c r="H20" s="93" t="s">
        <v>75</v>
      </c>
      <c r="I20" s="93" t="s">
        <v>76</v>
      </c>
      <c r="J20" s="93" t="s">
        <v>77</v>
      </c>
      <c r="K20" s="93" t="s">
        <v>78</v>
      </c>
      <c r="L20" s="93" t="s">
        <v>79</v>
      </c>
      <c r="M20" s="93" t="s">
        <v>80</v>
      </c>
      <c r="N20" s="93"/>
      <c r="O20" s="93" t="s">
        <v>83</v>
      </c>
      <c r="P20" s="93" t="s">
        <v>84</v>
      </c>
      <c r="Q20" s="93" t="s">
        <v>85</v>
      </c>
      <c r="R20" s="93" t="s">
        <v>82</v>
      </c>
      <c r="S20" s="88"/>
      <c r="T20" s="94" t="s">
        <v>81</v>
      </c>
    </row>
    <row r="21" spans="2:21" ht="15.95" customHeight="1" x14ac:dyDescent="0.15">
      <c r="B21" s="100" t="s">
        <v>3</v>
      </c>
      <c r="C21" s="46" t="str">
        <f>IF(歩数・距離換算記録!$AL$59&gt;=C22,"=======","")</f>
        <v/>
      </c>
      <c r="D21" s="43" t="str">
        <f>IF(歩数・距離換算記録!$AL$59&gt;=D22,"=======","")</f>
        <v/>
      </c>
      <c r="E21" s="45" t="str">
        <f>IF(歩数・距離換算記録!$AL$59&gt;=E22,"=======","")</f>
        <v/>
      </c>
      <c r="F21" s="2" t="str">
        <f>IF(歩数・距離換算記録!$AL$59&gt;=F22,"=======","")</f>
        <v/>
      </c>
      <c r="G21" s="46" t="str">
        <f>IF(歩数・距離換算記録!$AL$59&gt;=G22,"=======","")</f>
        <v/>
      </c>
      <c r="H21" s="43" t="str">
        <f>IF(歩数・距離換算記録!$AL$59&gt;=H22,"=======","")</f>
        <v/>
      </c>
      <c r="I21" s="43" t="str">
        <f>IF(歩数・距離換算記録!$AL$59&gt;=I22,"=======","")</f>
        <v/>
      </c>
      <c r="J21" s="43" t="str">
        <f>IF(歩数・距離換算記録!$AL$59&gt;=J22,"=======","")</f>
        <v/>
      </c>
      <c r="K21" s="43" t="str">
        <f>IF(歩数・距離換算記録!$AL$59&gt;=K22,"=======","")</f>
        <v/>
      </c>
      <c r="L21" s="43" t="str">
        <f>IF(歩数・距離換算記録!$AL$59&gt;=L22,"=======","")</f>
        <v/>
      </c>
      <c r="M21" s="43" t="str">
        <f>IF(歩数・距離換算記録!$AL$59&gt;=M22,"=======","")</f>
        <v/>
      </c>
      <c r="N21" s="43" t="str">
        <f>IF(歩数・距離換算記録!$AL$59&gt;=N22,"=======","")</f>
        <v/>
      </c>
      <c r="O21" s="43" t="str">
        <f>IF(歩数・距離換算記録!$AL$59&gt;=O22,"=======","")</f>
        <v/>
      </c>
      <c r="P21" s="43" t="str">
        <f>IF(歩数・距離換算記録!$AL$59&gt;=P22,"=======","")</f>
        <v/>
      </c>
      <c r="Q21" s="43" t="str">
        <f>IF(歩数・距離換算記録!$AL$59&gt;=Q22,"=======","")</f>
        <v/>
      </c>
      <c r="R21" s="43" t="str">
        <f>IF(歩数・距離換算記録!$AL$59&gt;=R22,"=======","")</f>
        <v/>
      </c>
      <c r="S21" s="45" t="str">
        <f>IF(歩数・距離換算記録!$AL$59&gt;=S22,"=======","")</f>
        <v/>
      </c>
      <c r="T21" s="44" t="str">
        <f>IF(歩数・距離換算記録!$AL$59&gt;=T22,"=======","")</f>
        <v/>
      </c>
    </row>
    <row r="22" spans="2:21" ht="15.95" customHeight="1" x14ac:dyDescent="0.15">
      <c r="B22" s="100" t="s">
        <v>2</v>
      </c>
      <c r="C22" s="46">
        <v>476.5</v>
      </c>
      <c r="D22" s="43">
        <v>478.5</v>
      </c>
      <c r="E22" s="45">
        <v>480.5</v>
      </c>
      <c r="F22" s="119">
        <v>485.5</v>
      </c>
      <c r="G22" s="46">
        <v>490.5</v>
      </c>
      <c r="H22" s="43">
        <v>498.5</v>
      </c>
      <c r="I22" s="43">
        <v>506.5</v>
      </c>
      <c r="J22" s="43">
        <v>513.5</v>
      </c>
      <c r="K22" s="43">
        <v>527.5</v>
      </c>
      <c r="L22" s="43">
        <v>535.5</v>
      </c>
      <c r="M22" s="43">
        <v>550.5</v>
      </c>
      <c r="N22" s="113">
        <v>560</v>
      </c>
      <c r="O22" s="43">
        <v>567.5</v>
      </c>
      <c r="P22" s="43">
        <v>575.5</v>
      </c>
      <c r="Q22" s="43">
        <v>582.5</v>
      </c>
      <c r="R22" s="43">
        <v>589.5</v>
      </c>
      <c r="S22" s="121">
        <v>598</v>
      </c>
      <c r="T22" s="122">
        <v>607.5</v>
      </c>
      <c r="U22" s="1"/>
    </row>
    <row r="23" spans="2:21" ht="15.95" customHeight="1" thickBot="1" x14ac:dyDescent="0.2">
      <c r="B23" s="126" t="s">
        <v>87</v>
      </c>
      <c r="C23" s="83"/>
      <c r="D23" s="83"/>
      <c r="E23" s="83"/>
      <c r="F23" s="83"/>
      <c r="G23" s="83"/>
      <c r="H23" s="84">
        <v>498.5</v>
      </c>
      <c r="I23" s="83"/>
      <c r="J23" s="83"/>
      <c r="K23" s="84"/>
      <c r="L23" s="83"/>
      <c r="M23" s="83">
        <v>550.5</v>
      </c>
      <c r="N23" s="83"/>
      <c r="O23" s="83"/>
      <c r="P23" s="83"/>
      <c r="Q23" s="83"/>
      <c r="R23" s="85"/>
      <c r="S23" s="85"/>
      <c r="T23" s="95" t="s">
        <v>86</v>
      </c>
    </row>
    <row r="24" spans="2:21" ht="15.95" customHeight="1" x14ac:dyDescent="0.15"/>
    <row r="25" spans="2:21" ht="15.95" customHeight="1" thickBot="1" x14ac:dyDescent="0.2">
      <c r="B25" s="58" t="s">
        <v>25</v>
      </c>
    </row>
    <row r="26" spans="2:21" ht="15.95" customHeight="1" x14ac:dyDescent="0.15">
      <c r="B26" s="99" t="s">
        <v>33</v>
      </c>
      <c r="C26" s="116" t="s">
        <v>36</v>
      </c>
      <c r="D26" s="90"/>
      <c r="E26" s="91" t="s">
        <v>37</v>
      </c>
      <c r="F26" s="91"/>
      <c r="G26" s="91"/>
      <c r="H26" s="91"/>
      <c r="I26" s="91" t="s">
        <v>38</v>
      </c>
      <c r="J26" s="91" t="s">
        <v>39</v>
      </c>
      <c r="K26" s="91"/>
      <c r="L26" s="91" t="s">
        <v>40</v>
      </c>
      <c r="M26" s="91"/>
      <c r="N26" s="91"/>
      <c r="O26" s="91"/>
      <c r="P26" s="114"/>
      <c r="Q26" s="91"/>
      <c r="R26" s="91" t="s">
        <v>41</v>
      </c>
      <c r="S26" s="91" t="s">
        <v>72</v>
      </c>
      <c r="T26" s="92"/>
    </row>
    <row r="27" spans="2:21" ht="15.95" customHeight="1" x14ac:dyDescent="0.15">
      <c r="B27" s="100" t="s">
        <v>3</v>
      </c>
      <c r="C27" s="98" t="str">
        <f>IF(歩数・距離換算記録!$AL$59&gt;=D28+607.5,"=======","")</f>
        <v/>
      </c>
      <c r="D27" s="2" t="str">
        <f>IF(歩数・距離換算記録!$AL$59&gt;=D28+607.5,"=======","")</f>
        <v/>
      </c>
      <c r="E27" s="43" t="str">
        <f>IF(歩数・距離換算記録!$AL$59&gt;=E28+607.5,"=======","")</f>
        <v/>
      </c>
      <c r="F27" s="43" t="str">
        <f>IF(歩数・距離換算記録!$AL$59&gt;=F28+607.5,"=======","")</f>
        <v/>
      </c>
      <c r="G27" s="43" t="str">
        <f>IF(歩数・距離換算記録!$AL$59&gt;=G28+607.5,"=======","")</f>
        <v/>
      </c>
      <c r="H27" s="43" t="str">
        <f>IF(歩数・距離換算記録!$AL$59&gt;=H28+607.5,"=======","")</f>
        <v/>
      </c>
      <c r="I27" s="43" t="str">
        <f>IF(歩数・距離換算記録!$AL$59&gt;=I28+607.5,"=======","")</f>
        <v/>
      </c>
      <c r="J27" s="43" t="str">
        <f>IF(歩数・距離換算記録!$AL$59&gt;=J28+607.5,"=======","")</f>
        <v/>
      </c>
      <c r="K27" s="43" t="str">
        <f>IF(歩数・距離換算記録!$AL$59&gt;=K28+607.5,"=======","")</f>
        <v/>
      </c>
      <c r="L27" s="43" t="str">
        <f>IF(歩数・距離換算記録!$AL$59&gt;=L28+607.5,"=======","")</f>
        <v/>
      </c>
      <c r="M27" s="43" t="str">
        <f>IF(歩数・距離換算記録!$AL$59&gt;=M28+607.5,"=======","")</f>
        <v/>
      </c>
      <c r="N27" s="43" t="str">
        <f>IF(歩数・距離換算記録!$AL$59&gt;=N28+607.5,"=======","")</f>
        <v/>
      </c>
      <c r="O27" s="43" t="str">
        <f>IF(歩数・距離換算記録!$AL$59&gt;=O28+607.5,"=======","")</f>
        <v/>
      </c>
      <c r="P27" s="43" t="str">
        <f>IF(歩数・距離換算記録!$AL$59&gt;=P28+607.5,"=======","")</f>
        <v/>
      </c>
      <c r="Q27" s="43" t="str">
        <f>IF(歩数・距離換算記録!$AL$59&gt;=Q28+607.5,"=======","")</f>
        <v/>
      </c>
      <c r="R27" s="43" t="str">
        <f>IF(歩数・距離換算記録!$AL$59&gt;=R28+607.5,"=======","")</f>
        <v/>
      </c>
      <c r="S27" s="45" t="str">
        <f>IF(歩数・距離換算記録!$AL$59&gt;=S28+607.5,"=======","")</f>
        <v/>
      </c>
      <c r="T27" s="44" t="str">
        <f>IF(歩数・距離換算記録!$AL$59&gt;=T28+607.5,"=======","")</f>
        <v/>
      </c>
    </row>
    <row r="28" spans="2:21" ht="15.95" customHeight="1" x14ac:dyDescent="0.15">
      <c r="B28" s="100" t="s">
        <v>2</v>
      </c>
      <c r="C28" s="98" t="s">
        <v>31</v>
      </c>
      <c r="D28" s="117">
        <v>15</v>
      </c>
      <c r="E28" s="43">
        <v>30</v>
      </c>
      <c r="F28" s="113">
        <v>40</v>
      </c>
      <c r="G28" s="113">
        <v>50</v>
      </c>
      <c r="H28" s="113">
        <v>65</v>
      </c>
      <c r="I28" s="43">
        <v>80</v>
      </c>
      <c r="J28" s="43">
        <v>84</v>
      </c>
      <c r="K28" s="113">
        <v>92</v>
      </c>
      <c r="L28" s="43">
        <v>100</v>
      </c>
      <c r="M28" s="113">
        <v>115</v>
      </c>
      <c r="N28" s="113">
        <v>130</v>
      </c>
      <c r="O28" s="113">
        <v>145</v>
      </c>
      <c r="P28" s="113">
        <v>160</v>
      </c>
      <c r="Q28" s="113">
        <v>170</v>
      </c>
      <c r="R28" s="43">
        <v>178</v>
      </c>
      <c r="S28" s="45">
        <v>191</v>
      </c>
      <c r="T28" s="118">
        <v>200</v>
      </c>
    </row>
    <row r="29" spans="2:21" ht="15.95" customHeight="1" thickBot="1" x14ac:dyDescent="0.2">
      <c r="B29" s="126" t="s">
        <v>87</v>
      </c>
      <c r="D29" s="1"/>
      <c r="E29" s="1"/>
      <c r="F29" s="1">
        <f>607.5+F28</f>
        <v>647.5</v>
      </c>
      <c r="G29" s="13"/>
      <c r="H29" s="115"/>
      <c r="I29" s="8"/>
      <c r="J29" s="11"/>
      <c r="K29" s="13">
        <f>607.5+K28</f>
        <v>699.5</v>
      </c>
      <c r="L29" s="12"/>
      <c r="M29" s="13"/>
      <c r="N29" s="13"/>
      <c r="O29" s="13">
        <f>607.5+O28</f>
        <v>752.5</v>
      </c>
      <c r="P29" s="13"/>
      <c r="Q29" s="13"/>
      <c r="R29" s="13"/>
      <c r="S29" s="13">
        <f>607.5+S28</f>
        <v>798.5</v>
      </c>
      <c r="T29" s="95"/>
    </row>
    <row r="30" spans="2:21" ht="15.95" customHeight="1" x14ac:dyDescent="0.15">
      <c r="B30" s="99" t="s">
        <v>33</v>
      </c>
      <c r="C30" s="101"/>
      <c r="D30" s="88" t="s">
        <v>42</v>
      </c>
      <c r="E30" s="88" t="s">
        <v>43</v>
      </c>
      <c r="F30" s="88" t="s">
        <v>44</v>
      </c>
      <c r="G30" s="88" t="s">
        <v>45</v>
      </c>
      <c r="H30" s="88" t="s">
        <v>46</v>
      </c>
      <c r="I30" s="88" t="s">
        <v>47</v>
      </c>
      <c r="J30" s="88" t="s">
        <v>48</v>
      </c>
      <c r="K30" s="88" t="s">
        <v>49</v>
      </c>
      <c r="L30" s="88"/>
      <c r="M30" s="88"/>
      <c r="N30" s="88" t="s">
        <v>73</v>
      </c>
      <c r="O30" s="88" t="s">
        <v>50</v>
      </c>
      <c r="P30" s="88" t="s">
        <v>51</v>
      </c>
      <c r="Q30" s="88" t="s">
        <v>52</v>
      </c>
      <c r="R30" s="88" t="s">
        <v>53</v>
      </c>
      <c r="S30" s="88" t="s">
        <v>54</v>
      </c>
      <c r="T30" s="89"/>
    </row>
    <row r="31" spans="2:21" ht="15.95" customHeight="1" x14ac:dyDescent="0.15">
      <c r="B31" s="100" t="s">
        <v>3</v>
      </c>
      <c r="C31" s="102" t="str">
        <f>IF(歩数・距離換算記録!$AL$59&gt;=C32+607.5,"=======","")</f>
        <v/>
      </c>
      <c r="D31" s="2" t="str">
        <f>IF(歩数・距離換算記録!$AL$59&gt;=D32+607.5,"=======","")</f>
        <v/>
      </c>
      <c r="E31" s="46" t="str">
        <f>IF(歩数・距離換算記録!$AL$59&gt;=E32+607.5,"=======","")</f>
        <v/>
      </c>
      <c r="F31" s="43" t="str">
        <f>IF(歩数・距離換算記録!$AL$59&gt;=F32+607.5,"=======","")</f>
        <v/>
      </c>
      <c r="G31" s="43" t="str">
        <f>IF(歩数・距離換算記録!$AL$59&gt;=G32+607.5,"=======","")</f>
        <v/>
      </c>
      <c r="H31" s="43" t="str">
        <f>IF(歩数・距離換算記録!$AL$59&gt;=H32+607.5,"=======","")</f>
        <v/>
      </c>
      <c r="I31" s="43" t="str">
        <f>IF(歩数・距離換算記録!$AL$59&gt;=I32+607.5,"=======","")</f>
        <v/>
      </c>
      <c r="J31" s="43" t="str">
        <f>IF(歩数・距離換算記録!$AL$59&gt;=J32+607.5,"=======","")</f>
        <v/>
      </c>
      <c r="K31" s="43" t="str">
        <f>IF(歩数・距離換算記録!$AL$59&gt;=K32+607.5,"=======","")</f>
        <v/>
      </c>
      <c r="L31" s="43" t="str">
        <f>IF(歩数・距離換算記録!$AL$59&gt;=L32+607.5,"=======","")</f>
        <v/>
      </c>
      <c r="M31" s="43" t="str">
        <f>IF(歩数・距離換算記録!$AL$59&gt;=M32+607.5,"=======","")</f>
        <v/>
      </c>
      <c r="N31" s="43" t="str">
        <f>IF(歩数・距離換算記録!$AL$59&gt;=N32+607.5,"=======","")</f>
        <v/>
      </c>
      <c r="O31" s="43" t="str">
        <f>IF(歩数・距離換算記録!$AL$59&gt;=O32+607.5,"=======","")</f>
        <v/>
      </c>
      <c r="P31" s="43" t="str">
        <f>IF(歩数・距離換算記録!$AL$59&gt;=P32+607.5,"=======","")</f>
        <v/>
      </c>
      <c r="Q31" s="43" t="str">
        <f>IF(歩数・距離換算記録!$AL$59&gt;=Q32+607.5,"=======","")</f>
        <v/>
      </c>
      <c r="R31" s="43" t="str">
        <f>IF(歩数・距離換算記録!$AL$59&gt;=R32+607.5,"=======","")</f>
        <v/>
      </c>
      <c r="S31" s="2" t="str">
        <f>IF(歩数・距離換算記録!$AL$59&gt;=S32+607.5,"=======","")</f>
        <v/>
      </c>
      <c r="T31" s="124" t="str">
        <f>IF(歩数・距離換算記録!$AL$59&gt;=T32+607.5,"=======","")</f>
        <v/>
      </c>
    </row>
    <row r="32" spans="2:21" ht="15.95" customHeight="1" x14ac:dyDescent="0.15">
      <c r="B32" s="100" t="s">
        <v>2</v>
      </c>
      <c r="C32" s="123">
        <v>215</v>
      </c>
      <c r="D32" s="119">
        <v>226</v>
      </c>
      <c r="E32" s="46">
        <v>227</v>
      </c>
      <c r="F32" s="43">
        <v>231</v>
      </c>
      <c r="G32" s="43">
        <v>234</v>
      </c>
      <c r="H32" s="43">
        <v>236</v>
      </c>
      <c r="I32" s="43">
        <v>237</v>
      </c>
      <c r="J32" s="43">
        <v>250</v>
      </c>
      <c r="K32" s="43">
        <v>252</v>
      </c>
      <c r="L32" s="113">
        <v>260</v>
      </c>
      <c r="M32" s="113">
        <v>275</v>
      </c>
      <c r="N32" s="43">
        <v>290</v>
      </c>
      <c r="O32" s="43">
        <v>294</v>
      </c>
      <c r="P32" s="43">
        <v>298</v>
      </c>
      <c r="Q32" s="43">
        <v>302</v>
      </c>
      <c r="R32" s="43">
        <v>306</v>
      </c>
      <c r="S32" s="119">
        <v>314</v>
      </c>
      <c r="T32" s="125">
        <v>324</v>
      </c>
    </row>
    <row r="33" spans="2:20" ht="15.95" customHeight="1" thickBot="1" x14ac:dyDescent="0.2">
      <c r="B33" s="126" t="s">
        <v>87</v>
      </c>
      <c r="C33" s="97"/>
      <c r="D33" s="83"/>
      <c r="E33" s="83"/>
      <c r="F33" s="15"/>
      <c r="G33" s="12"/>
      <c r="H33" s="15"/>
      <c r="I33" s="12">
        <f>607.5+I32</f>
        <v>844.5</v>
      </c>
      <c r="J33" s="15"/>
      <c r="K33" s="12"/>
      <c r="L33" s="13"/>
      <c r="M33" s="13"/>
      <c r="N33" s="13"/>
      <c r="O33" s="13">
        <f>607.5+O32</f>
        <v>901.5</v>
      </c>
      <c r="P33" s="13"/>
      <c r="Q33" s="13"/>
      <c r="R33" s="13"/>
      <c r="S33" s="13"/>
      <c r="T33" s="96"/>
    </row>
    <row r="34" spans="2:20" ht="15.95" customHeight="1" x14ac:dyDescent="0.15">
      <c r="B34" s="99" t="s">
        <v>33</v>
      </c>
      <c r="C34" s="103"/>
      <c r="D34" s="87" t="s">
        <v>55</v>
      </c>
      <c r="E34" s="88" t="s">
        <v>56</v>
      </c>
      <c r="F34" s="88" t="s">
        <v>57</v>
      </c>
      <c r="G34" s="88" t="s">
        <v>58</v>
      </c>
      <c r="H34" s="88" t="s">
        <v>59</v>
      </c>
      <c r="I34" s="88"/>
      <c r="J34" s="88"/>
      <c r="K34" s="88" t="s">
        <v>60</v>
      </c>
      <c r="L34" s="88"/>
      <c r="M34" s="88"/>
      <c r="N34" s="88" t="s">
        <v>61</v>
      </c>
      <c r="O34" s="88" t="s">
        <v>62</v>
      </c>
      <c r="P34" s="88" t="s">
        <v>63</v>
      </c>
      <c r="Q34" s="88" t="s">
        <v>64</v>
      </c>
      <c r="R34" s="88" t="s">
        <v>65</v>
      </c>
      <c r="S34" s="88" t="s">
        <v>66</v>
      </c>
      <c r="T34" s="89" t="s">
        <v>67</v>
      </c>
    </row>
    <row r="35" spans="2:20" ht="15.95" customHeight="1" x14ac:dyDescent="0.15">
      <c r="B35" s="100" t="s">
        <v>3</v>
      </c>
      <c r="C35" s="46" t="str">
        <f>IF(歩数・距離換算記録!$AL$59&gt;=C36+607.5,"=======","")</f>
        <v/>
      </c>
      <c r="D35" s="45" t="str">
        <f>IF(歩数・距離換算記録!$AL$59&gt;=D36+607.5,"=======","")</f>
        <v/>
      </c>
      <c r="E35" s="2" t="str">
        <f>IF(歩数・距離換算記録!$AL$59&gt;=E36+607.5,"=======","")</f>
        <v/>
      </c>
      <c r="F35" s="46" t="str">
        <f>IF(歩数・距離換算記録!$AL$59&gt;=F36+607.5,"=======","")</f>
        <v/>
      </c>
      <c r="G35" s="43" t="str">
        <f>IF(歩数・距離換算記録!$AL$59&gt;=G36+607.5,"=======","")</f>
        <v/>
      </c>
      <c r="H35" s="43" t="str">
        <f>IF(歩数・距離換算記録!$AL$59&gt;=H36+607.5,"=======","")</f>
        <v/>
      </c>
      <c r="I35" s="43" t="str">
        <f>IF(歩数・距離換算記録!$AL$59&gt;=I36+607.5,"=======","")</f>
        <v/>
      </c>
      <c r="J35" s="43" t="str">
        <f>IF(歩数・距離換算記録!$AL$59&gt;=J36+607.5,"=======","")</f>
        <v/>
      </c>
      <c r="K35" s="43" t="str">
        <f>IF(歩数・距離換算記録!$AL$59&gt;=K36+607.5,"=======","")</f>
        <v/>
      </c>
      <c r="L35" s="43" t="str">
        <f>IF(歩数・距離換算記録!$AL$59&gt;=L36+607.5,"=======","")</f>
        <v/>
      </c>
      <c r="M35" s="43" t="str">
        <f>IF(歩数・距離換算記録!$AL$59&gt;=M36+607.5,"=======","")</f>
        <v/>
      </c>
      <c r="N35" s="43" t="str">
        <f>IF(歩数・距離換算記録!$AL$59&gt;=N36+607.5,"=======","")</f>
        <v/>
      </c>
      <c r="O35" s="43" t="str">
        <f>IF(歩数・距離換算記録!$AL$59&gt;=O36+607.5,"=======","")</f>
        <v/>
      </c>
      <c r="P35" s="43" t="str">
        <f>IF(歩数・距離換算記録!$AL$59&gt;=P36+607.5,"=======","")</f>
        <v/>
      </c>
      <c r="Q35" s="43" t="str">
        <f>IF(歩数・距離換算記録!$AL$59&gt;=Q36+607.5,"=======","")</f>
        <v/>
      </c>
      <c r="R35" s="43" t="str">
        <f>IF(歩数・距離換算記録!$AL$59&gt;=R36+607.5,"=======","")</f>
        <v/>
      </c>
      <c r="S35" s="45" t="str">
        <f>IF(歩数・距離換算記録!$AL$59&gt;=S36+607.5,"=======","")</f>
        <v/>
      </c>
      <c r="T35" s="44" t="str">
        <f>IF(歩数・距離換算記録!$AL$59&gt;=T36+607.5,"=======","")</f>
        <v/>
      </c>
    </row>
    <row r="36" spans="2:20" ht="15.95" customHeight="1" x14ac:dyDescent="0.15">
      <c r="B36" s="100" t="s">
        <v>2</v>
      </c>
      <c r="C36" s="120">
        <v>334</v>
      </c>
      <c r="D36" s="45">
        <v>344</v>
      </c>
      <c r="E36" s="119">
        <v>354</v>
      </c>
      <c r="F36" s="46">
        <v>356</v>
      </c>
      <c r="G36" s="43">
        <v>358</v>
      </c>
      <c r="H36" s="43">
        <v>361</v>
      </c>
      <c r="I36" s="113">
        <v>375</v>
      </c>
      <c r="J36" s="113">
        <v>390</v>
      </c>
      <c r="K36" s="43">
        <v>407</v>
      </c>
      <c r="L36" s="113">
        <v>415</v>
      </c>
      <c r="M36" s="113">
        <v>423</v>
      </c>
      <c r="N36" s="43">
        <v>430</v>
      </c>
      <c r="O36" s="43">
        <v>443</v>
      </c>
      <c r="P36" s="43">
        <v>453</v>
      </c>
      <c r="Q36" s="43">
        <v>453</v>
      </c>
      <c r="R36" s="43">
        <v>458</v>
      </c>
      <c r="S36" s="45">
        <v>471</v>
      </c>
      <c r="T36" s="44">
        <v>476</v>
      </c>
    </row>
    <row r="37" spans="2:20" ht="15.95" customHeight="1" thickBot="1" x14ac:dyDescent="0.2">
      <c r="B37" s="126" t="s">
        <v>87</v>
      </c>
      <c r="C37" s="13"/>
      <c r="D37" s="47">
        <f>607.5+D36</f>
        <v>951.5</v>
      </c>
      <c r="E37" s="48"/>
      <c r="F37" s="13"/>
      <c r="G37" s="15"/>
      <c r="H37" s="12"/>
      <c r="J37" s="12">
        <f>607.5+J36</f>
        <v>997.5</v>
      </c>
      <c r="K37" s="13"/>
      <c r="L37" s="12"/>
      <c r="M37" s="13"/>
      <c r="N37" s="13"/>
      <c r="O37" s="13">
        <f>607.5+O36</f>
        <v>1050.5</v>
      </c>
      <c r="P37" s="13"/>
      <c r="Q37" s="13"/>
      <c r="R37" s="13"/>
      <c r="S37" s="48"/>
      <c r="T37" s="49"/>
    </row>
    <row r="38" spans="2:20" ht="15.95" customHeight="1" x14ac:dyDescent="0.15">
      <c r="B38" s="99" t="s">
        <v>33</v>
      </c>
      <c r="C38" s="103" t="s">
        <v>68</v>
      </c>
      <c r="D38" s="88" t="s">
        <v>69</v>
      </c>
      <c r="E38" s="87" t="s">
        <v>70</v>
      </c>
      <c r="F38" s="88" t="s">
        <v>71</v>
      </c>
      <c r="G38" s="93" t="s">
        <v>74</v>
      </c>
      <c r="H38" s="93" t="s">
        <v>75</v>
      </c>
      <c r="I38" s="93" t="s">
        <v>76</v>
      </c>
      <c r="J38" s="93" t="s">
        <v>77</v>
      </c>
      <c r="K38" s="93" t="s">
        <v>78</v>
      </c>
      <c r="L38" s="93" t="s">
        <v>79</v>
      </c>
      <c r="M38" s="93" t="s">
        <v>80</v>
      </c>
      <c r="N38" s="93"/>
      <c r="O38" s="93" t="s">
        <v>83</v>
      </c>
      <c r="P38" s="93" t="s">
        <v>84</v>
      </c>
      <c r="Q38" s="93" t="s">
        <v>85</v>
      </c>
      <c r="R38" s="93" t="s">
        <v>82</v>
      </c>
      <c r="S38" s="88"/>
      <c r="T38" s="94" t="s">
        <v>81</v>
      </c>
    </row>
    <row r="39" spans="2:20" ht="15.95" customHeight="1" x14ac:dyDescent="0.15">
      <c r="B39" s="100" t="s">
        <v>3</v>
      </c>
      <c r="C39" s="46" t="str">
        <f>IF(歩数・距離換算記録!$AL$59&gt;=C40+607.5,"=======","")</f>
        <v/>
      </c>
      <c r="D39" s="43" t="str">
        <f>IF(歩数・距離換算記録!$AL$59&gt;=D40+607.5,"=======","")</f>
        <v/>
      </c>
      <c r="E39" s="45" t="str">
        <f>IF(歩数・距離換算記録!$AL$59&gt;=E40+607.5,"=======","")</f>
        <v/>
      </c>
      <c r="F39" s="2" t="str">
        <f>IF(歩数・距離換算記録!$AL$59&gt;=F40+607.5,"=======","")</f>
        <v/>
      </c>
      <c r="G39" s="46" t="str">
        <f>IF(歩数・距離換算記録!$AL$59&gt;=G40+607.5,"=======","")</f>
        <v/>
      </c>
      <c r="H39" s="43" t="str">
        <f>IF(歩数・距離換算記録!$AL$59&gt;=H40+607.5,"=======","")</f>
        <v/>
      </c>
      <c r="I39" s="43" t="str">
        <f>IF(歩数・距離換算記録!$AL$59&gt;=I40+607.5,"=======","")</f>
        <v/>
      </c>
      <c r="J39" s="43" t="str">
        <f>IF(歩数・距離換算記録!$AL$59&gt;=J40+607.5,"=======","")</f>
        <v/>
      </c>
      <c r="K39" s="43" t="str">
        <f>IF(歩数・距離換算記録!$AL$59&gt;=K40+607.5,"=======","")</f>
        <v/>
      </c>
      <c r="L39" s="43" t="str">
        <f>IF(歩数・距離換算記録!$AL$59&gt;=L40+607.5,"=======","")</f>
        <v/>
      </c>
      <c r="M39" s="43" t="str">
        <f>IF(歩数・距離換算記録!$AL$59&gt;=M40+607.5,"=======","")</f>
        <v/>
      </c>
      <c r="N39" s="43" t="str">
        <f>IF(歩数・距離換算記録!$AL$59&gt;=N40+607.5,"=======","")</f>
        <v/>
      </c>
      <c r="O39" s="43" t="str">
        <f>IF(歩数・距離換算記録!$AL$59&gt;=O40+607.5,"=======","")</f>
        <v/>
      </c>
      <c r="P39" s="43" t="str">
        <f>IF(歩数・距離換算記録!$AL$59&gt;=P40+607.5,"=======","")</f>
        <v/>
      </c>
      <c r="Q39" s="43" t="str">
        <f>IF(歩数・距離換算記録!$AL$59&gt;=Q40+607.5,"=======","")</f>
        <v/>
      </c>
      <c r="R39" s="43" t="str">
        <f>IF(歩数・距離換算記録!$AL$59&gt;=R40+607.5,"=======","")</f>
        <v/>
      </c>
      <c r="S39" s="45" t="str">
        <f>IF(歩数・距離換算記録!$AL$59&gt;=S40+607.5,"=======","")</f>
        <v/>
      </c>
      <c r="T39" s="44" t="str">
        <f>IF(歩数・距離換算記録!$AL$59&gt;=T40+607.5,"=======","")</f>
        <v/>
      </c>
    </row>
    <row r="40" spans="2:20" ht="15.95" customHeight="1" x14ac:dyDescent="0.15">
      <c r="B40" s="100" t="s">
        <v>2</v>
      </c>
      <c r="C40" s="46">
        <v>476.5</v>
      </c>
      <c r="D40" s="43">
        <v>478.5</v>
      </c>
      <c r="E40" s="45">
        <v>480.5</v>
      </c>
      <c r="F40" s="119">
        <v>485.5</v>
      </c>
      <c r="G40" s="46">
        <v>490.5</v>
      </c>
      <c r="H40" s="43">
        <v>498.5</v>
      </c>
      <c r="I40" s="43">
        <v>506.5</v>
      </c>
      <c r="J40" s="43">
        <v>513.5</v>
      </c>
      <c r="K40" s="43">
        <v>527.5</v>
      </c>
      <c r="L40" s="43">
        <v>535.5</v>
      </c>
      <c r="M40" s="43">
        <v>550.5</v>
      </c>
      <c r="N40" s="113">
        <v>560</v>
      </c>
      <c r="O40" s="43">
        <v>567.5</v>
      </c>
      <c r="P40" s="43">
        <v>575.5</v>
      </c>
      <c r="Q40" s="43">
        <v>582.5</v>
      </c>
      <c r="R40" s="43">
        <v>589.5</v>
      </c>
      <c r="S40" s="121">
        <v>598</v>
      </c>
      <c r="T40" s="122">
        <v>607.5</v>
      </c>
    </row>
    <row r="41" spans="2:20" ht="15.95" customHeight="1" thickBot="1" x14ac:dyDescent="0.2">
      <c r="B41" s="126" t="s">
        <v>87</v>
      </c>
      <c r="C41" s="83"/>
      <c r="D41" s="83"/>
      <c r="E41" s="83"/>
      <c r="F41" s="83"/>
      <c r="G41" s="83">
        <f>607.5+G40</f>
        <v>1098</v>
      </c>
      <c r="H41" s="84"/>
      <c r="I41" s="83"/>
      <c r="J41" s="83"/>
      <c r="K41" s="84"/>
      <c r="L41" s="83">
        <f>607.5+L40</f>
        <v>1143</v>
      </c>
      <c r="M41" s="83"/>
      <c r="N41" s="83"/>
      <c r="O41" s="83"/>
      <c r="P41" s="83"/>
      <c r="Q41" s="83"/>
      <c r="R41" s="85">
        <f>607.5+R40</f>
        <v>1197</v>
      </c>
      <c r="S41" s="85"/>
      <c r="T41" s="95" t="s">
        <v>88</v>
      </c>
    </row>
    <row r="42" spans="2:20" ht="15.95" customHeight="1" x14ac:dyDescent="0.15">
      <c r="B42" s="1"/>
      <c r="C42" s="13"/>
      <c r="D42" s="13"/>
      <c r="E42" s="13"/>
      <c r="F42" s="13"/>
      <c r="G42" s="13"/>
      <c r="H42" s="1"/>
      <c r="I42" s="13"/>
      <c r="J42" s="13"/>
      <c r="K42" s="12"/>
      <c r="L42" s="13"/>
      <c r="M42" s="13"/>
      <c r="N42" s="13"/>
      <c r="O42" s="13"/>
      <c r="P42" s="13"/>
      <c r="Q42" s="13"/>
      <c r="R42" s="11"/>
      <c r="S42" s="86"/>
      <c r="T42" s="1"/>
    </row>
    <row r="43" spans="2:20" ht="15.95" customHeight="1" x14ac:dyDescent="0.15">
      <c r="B43" s="1"/>
      <c r="C43" s="13"/>
      <c r="D43" s="13"/>
      <c r="E43" s="13"/>
      <c r="F43" s="13"/>
      <c r="G43" s="13"/>
      <c r="H43" s="1"/>
      <c r="I43" s="13"/>
      <c r="J43" s="13"/>
      <c r="K43" s="12"/>
      <c r="L43" s="13"/>
      <c r="M43" s="13"/>
      <c r="N43" s="13"/>
      <c r="O43" s="13"/>
      <c r="P43" s="13"/>
      <c r="Q43" s="13"/>
      <c r="R43" s="11"/>
      <c r="S43" s="86"/>
      <c r="T43" s="1"/>
    </row>
    <row r="44" spans="2:20" ht="15.95" customHeight="1" x14ac:dyDescent="0.15">
      <c r="B44" s="1"/>
      <c r="C44" s="13"/>
      <c r="D44" s="13"/>
      <c r="E44" s="13"/>
      <c r="F44" s="13"/>
      <c r="G44" s="13"/>
      <c r="H44" s="1"/>
      <c r="I44" s="13"/>
      <c r="J44" s="13"/>
      <c r="K44" s="12"/>
      <c r="L44" s="13"/>
      <c r="M44" s="13"/>
      <c r="N44" s="13"/>
      <c r="O44" s="13"/>
      <c r="P44" s="13"/>
      <c r="Q44" s="13"/>
      <c r="R44" s="11"/>
      <c r="S44" s="86"/>
      <c r="T44" s="1"/>
    </row>
    <row r="45" spans="2:20" ht="15.95" customHeight="1" x14ac:dyDescent="0.15">
      <c r="B45" s="1"/>
      <c r="C45" s="13"/>
      <c r="D45" s="13"/>
      <c r="E45" s="13"/>
      <c r="F45" s="13"/>
      <c r="G45" s="13"/>
      <c r="H45" s="1"/>
      <c r="I45" s="13"/>
      <c r="J45" s="13"/>
      <c r="K45" s="12"/>
      <c r="L45" s="13"/>
      <c r="M45" s="13"/>
      <c r="N45" s="13"/>
      <c r="O45" s="13"/>
      <c r="P45" s="13"/>
      <c r="Q45" s="13"/>
      <c r="R45" s="11"/>
      <c r="S45" s="86"/>
      <c r="T45" s="1"/>
    </row>
    <row r="46" spans="2:20" ht="15.95" customHeight="1" x14ac:dyDescent="0.15">
      <c r="B46" s="1"/>
      <c r="C46" s="13"/>
      <c r="D46" s="13"/>
      <c r="E46" s="13"/>
      <c r="F46" s="13"/>
      <c r="G46" s="13"/>
      <c r="H46" s="1"/>
      <c r="I46" s="13"/>
      <c r="J46" s="13"/>
      <c r="K46" s="12"/>
      <c r="L46" s="13"/>
      <c r="M46" s="13"/>
      <c r="N46" s="13"/>
      <c r="O46" s="13"/>
      <c r="P46" s="13"/>
      <c r="Q46" s="13"/>
      <c r="R46" s="11"/>
      <c r="S46" s="86"/>
      <c r="T46" s="1"/>
    </row>
    <row r="47" spans="2:20" ht="15.95" customHeight="1" thickBot="1" x14ac:dyDescent="0.2">
      <c r="B47" s="58" t="s">
        <v>27</v>
      </c>
    </row>
    <row r="48" spans="2:20" ht="15.95" customHeight="1" x14ac:dyDescent="0.15">
      <c r="B48" s="99" t="s">
        <v>33</v>
      </c>
      <c r="C48" s="116" t="s">
        <v>36</v>
      </c>
      <c r="D48" s="90"/>
      <c r="E48" s="91" t="s">
        <v>37</v>
      </c>
      <c r="F48" s="91"/>
      <c r="G48" s="91"/>
      <c r="H48" s="91"/>
      <c r="I48" s="91" t="s">
        <v>38</v>
      </c>
      <c r="J48" s="91" t="s">
        <v>39</v>
      </c>
      <c r="K48" s="91"/>
      <c r="L48" s="91" t="s">
        <v>40</v>
      </c>
      <c r="M48" s="91"/>
      <c r="N48" s="91"/>
      <c r="O48" s="91"/>
      <c r="P48" s="114"/>
      <c r="Q48" s="91"/>
      <c r="R48" s="91" t="s">
        <v>41</v>
      </c>
      <c r="S48" s="91" t="s">
        <v>72</v>
      </c>
      <c r="T48" s="92"/>
    </row>
    <row r="49" spans="2:20" ht="15.95" customHeight="1" x14ac:dyDescent="0.15">
      <c r="B49" s="100" t="s">
        <v>3</v>
      </c>
      <c r="C49" s="98" t="str">
        <f>IF(歩数・距離換算記録!$AL$59&gt;=D50+607.5*2,"=======","")</f>
        <v/>
      </c>
      <c r="D49" s="2" t="str">
        <f>IF(歩数・距離換算記録!$AL$59&gt;=D50+607.5*2,"=======","")</f>
        <v/>
      </c>
      <c r="E49" s="43" t="str">
        <f>IF(歩数・距離換算記録!$AL$59&gt;=E50+607.5*2,"=======","")</f>
        <v/>
      </c>
      <c r="F49" s="43" t="str">
        <f>IF(歩数・距離換算記録!$AL$59&gt;=F50+607.5*2,"=======","")</f>
        <v/>
      </c>
      <c r="G49" s="43" t="str">
        <f>IF(歩数・距離換算記録!$AL$59&gt;=G50+607.5*2,"=======","")</f>
        <v/>
      </c>
      <c r="H49" s="43" t="str">
        <f>IF(歩数・距離換算記録!$AL$59&gt;=H50+607.5*2,"=======","")</f>
        <v/>
      </c>
      <c r="I49" s="43" t="str">
        <f>IF(歩数・距離換算記録!$AL$59&gt;=I50+607.5*2,"=======","")</f>
        <v/>
      </c>
      <c r="J49" s="43" t="str">
        <f>IF(歩数・距離換算記録!$AL$59&gt;=J50+607.5*2,"=======","")</f>
        <v/>
      </c>
      <c r="K49" s="43" t="str">
        <f>IF(歩数・距離換算記録!$AL$59&gt;=K50+607.5*2,"=======","")</f>
        <v/>
      </c>
      <c r="L49" s="43" t="str">
        <f>IF(歩数・距離換算記録!$AL$59&gt;=L50+607.5*2,"=======","")</f>
        <v/>
      </c>
      <c r="M49" s="43" t="str">
        <f>IF(歩数・距離換算記録!$AL$59&gt;=M50+607.5*2,"=======","")</f>
        <v/>
      </c>
      <c r="N49" s="43" t="str">
        <f>IF(歩数・距離換算記録!$AL$59&gt;=N50+607.5*2,"=======","")</f>
        <v/>
      </c>
      <c r="O49" s="43" t="str">
        <f>IF(歩数・距離換算記録!$AL$59&gt;=O50+607.5*2,"=======","")</f>
        <v/>
      </c>
      <c r="P49" s="43" t="str">
        <f>IF(歩数・距離換算記録!$AL$59&gt;=P50+607.5*2,"=======","")</f>
        <v/>
      </c>
      <c r="Q49" s="43" t="str">
        <f>IF(歩数・距離換算記録!$AL$59&gt;=Q50+607.5*2,"=======","")</f>
        <v/>
      </c>
      <c r="R49" s="43" t="str">
        <f>IF(歩数・距離換算記録!$AL$59&gt;=R50+607.5*2,"=======","")</f>
        <v/>
      </c>
      <c r="S49" s="45" t="str">
        <f>IF(歩数・距離換算記録!$AL$59&gt;=S50+607.5*2,"=======","")</f>
        <v/>
      </c>
      <c r="T49" s="44" t="str">
        <f>IF(歩数・距離換算記録!$AL$59&gt;=T50+607.5*2,"=======","")</f>
        <v/>
      </c>
    </row>
    <row r="50" spans="2:20" ht="15.95" customHeight="1" x14ac:dyDescent="0.15">
      <c r="B50" s="100" t="s">
        <v>2</v>
      </c>
      <c r="C50" s="98" t="s">
        <v>31</v>
      </c>
      <c r="D50" s="117">
        <v>15</v>
      </c>
      <c r="E50" s="43">
        <v>30</v>
      </c>
      <c r="F50" s="113">
        <v>40</v>
      </c>
      <c r="G50" s="113">
        <v>50</v>
      </c>
      <c r="H50" s="113">
        <v>65</v>
      </c>
      <c r="I50" s="43">
        <v>80</v>
      </c>
      <c r="J50" s="43">
        <v>84</v>
      </c>
      <c r="K50" s="113">
        <v>92</v>
      </c>
      <c r="L50" s="43">
        <v>100</v>
      </c>
      <c r="M50" s="113">
        <v>115</v>
      </c>
      <c r="N50" s="113">
        <v>130</v>
      </c>
      <c r="O50" s="113">
        <v>145</v>
      </c>
      <c r="P50" s="113">
        <v>160</v>
      </c>
      <c r="Q50" s="113">
        <v>170</v>
      </c>
      <c r="R50" s="43">
        <v>178</v>
      </c>
      <c r="S50" s="45">
        <v>191</v>
      </c>
      <c r="T50" s="118">
        <v>200</v>
      </c>
    </row>
    <row r="51" spans="2:20" ht="15.95" customHeight="1" thickBot="1" x14ac:dyDescent="0.2">
      <c r="B51" s="126" t="s">
        <v>87</v>
      </c>
      <c r="D51" s="1"/>
      <c r="E51" s="12">
        <f>607.5*2+E50</f>
        <v>1245</v>
      </c>
      <c r="F51" s="1"/>
      <c r="G51" s="13"/>
      <c r="H51" s="115"/>
      <c r="I51" s="8"/>
      <c r="J51" s="11">
        <f>607.5*2+J50</f>
        <v>1299</v>
      </c>
      <c r="K51" s="13"/>
      <c r="L51" s="12"/>
      <c r="M51" s="13"/>
      <c r="N51" s="13">
        <f>607.5*2+N50</f>
        <v>1345</v>
      </c>
      <c r="O51" s="13"/>
      <c r="P51" s="13"/>
      <c r="Q51" s="13"/>
      <c r="R51" s="13">
        <f>607.5*2+R50</f>
        <v>1393</v>
      </c>
      <c r="S51" s="13"/>
      <c r="T51" s="95"/>
    </row>
    <row r="52" spans="2:20" ht="15.95" customHeight="1" x14ac:dyDescent="0.15">
      <c r="B52" s="99" t="s">
        <v>33</v>
      </c>
      <c r="C52" s="101"/>
      <c r="D52" s="88" t="s">
        <v>42</v>
      </c>
      <c r="E52" s="88" t="s">
        <v>43</v>
      </c>
      <c r="F52" s="88" t="s">
        <v>44</v>
      </c>
      <c r="G52" s="88" t="s">
        <v>45</v>
      </c>
      <c r="H52" s="88" t="s">
        <v>46</v>
      </c>
      <c r="I52" s="88" t="s">
        <v>47</v>
      </c>
      <c r="J52" s="88" t="s">
        <v>48</v>
      </c>
      <c r="K52" s="88" t="s">
        <v>49</v>
      </c>
      <c r="L52" s="88"/>
      <c r="M52" s="88"/>
      <c r="N52" s="88" t="s">
        <v>73</v>
      </c>
      <c r="O52" s="88" t="s">
        <v>50</v>
      </c>
      <c r="P52" s="88" t="s">
        <v>51</v>
      </c>
      <c r="Q52" s="88" t="s">
        <v>52</v>
      </c>
      <c r="R52" s="88" t="s">
        <v>53</v>
      </c>
      <c r="S52" s="88" t="s">
        <v>54</v>
      </c>
      <c r="T52" s="89"/>
    </row>
    <row r="53" spans="2:20" ht="15.95" customHeight="1" x14ac:dyDescent="0.15">
      <c r="B53" s="100" t="s">
        <v>3</v>
      </c>
      <c r="C53" s="102" t="str">
        <f>IF(歩数・距離換算記録!$AL$59&gt;=C54+607.5*2,"=======","")</f>
        <v/>
      </c>
      <c r="D53" s="2" t="str">
        <f>IF(歩数・距離換算記録!$AL$59&gt;=D54+607.5*2,"=======","")</f>
        <v/>
      </c>
      <c r="E53" s="46" t="str">
        <f>IF(歩数・距離換算記録!$AL$59&gt;=E54+607.5*2,"=======","")</f>
        <v/>
      </c>
      <c r="F53" s="43" t="str">
        <f>IF(歩数・距離換算記録!$AL$59&gt;=F54+607.5*2,"=======","")</f>
        <v/>
      </c>
      <c r="G53" s="43" t="str">
        <f>IF(歩数・距離換算記録!$AL$59&gt;=G54+607.5*2,"=======","")</f>
        <v/>
      </c>
      <c r="H53" s="43" t="str">
        <f>IF(歩数・距離換算記録!$AL$59&gt;=H54+607.5*2,"=======","")</f>
        <v/>
      </c>
      <c r="I53" s="43" t="str">
        <f>IF(歩数・距離換算記録!$AL$59&gt;=I54+607.5*2,"=======","")</f>
        <v/>
      </c>
      <c r="J53" s="43" t="str">
        <f>IF(歩数・距離換算記録!$AL$59&gt;=J54+607.5*2,"=======","")</f>
        <v/>
      </c>
      <c r="K53" s="43" t="str">
        <f>IF(歩数・距離換算記録!$AL$59&gt;=K54+607.5*2,"=======","")</f>
        <v/>
      </c>
      <c r="L53" s="43" t="str">
        <f>IF(歩数・距離換算記録!$AL$59&gt;=L54+607.5*2,"=======","")</f>
        <v/>
      </c>
      <c r="M53" s="43" t="str">
        <f>IF(歩数・距離換算記録!$AL$59&gt;=M54+607.5*2,"=======","")</f>
        <v/>
      </c>
      <c r="N53" s="43" t="str">
        <f>IF(歩数・距離換算記録!$AL$59&gt;=N54+607.5*2,"=======","")</f>
        <v/>
      </c>
      <c r="O53" s="43" t="str">
        <f>IF(歩数・距離換算記録!$AL$59&gt;=O54+607.5*2,"=======","")</f>
        <v/>
      </c>
      <c r="P53" s="43" t="str">
        <f>IF(歩数・距離換算記録!$AL$59&gt;=P54+607.5*2,"=======","")</f>
        <v/>
      </c>
      <c r="Q53" s="43" t="str">
        <f>IF(歩数・距離換算記録!$AL$59&gt;=Q54+607.5*2,"=======","")</f>
        <v/>
      </c>
      <c r="R53" s="43" t="str">
        <f>IF(歩数・距離換算記録!$AL$59&gt;=R54+607.5*2,"=======","")</f>
        <v/>
      </c>
      <c r="S53" s="2" t="str">
        <f>IF(歩数・距離換算記録!$AL$59&gt;=S54+607.5*2,"=======","")</f>
        <v/>
      </c>
      <c r="T53" s="124" t="str">
        <f>IF(歩数・距離換算記録!$AL$59&gt;=T54+607.5*2,"=======","")</f>
        <v/>
      </c>
    </row>
    <row r="54" spans="2:20" ht="15.95" customHeight="1" x14ac:dyDescent="0.15">
      <c r="B54" s="100" t="s">
        <v>2</v>
      </c>
      <c r="C54" s="123">
        <v>215</v>
      </c>
      <c r="D54" s="119">
        <v>226</v>
      </c>
      <c r="E54" s="46">
        <v>227</v>
      </c>
      <c r="F54" s="43">
        <v>231</v>
      </c>
      <c r="G54" s="43">
        <v>234</v>
      </c>
      <c r="H54" s="43">
        <v>236</v>
      </c>
      <c r="I54" s="43">
        <v>237</v>
      </c>
      <c r="J54" s="43">
        <v>250</v>
      </c>
      <c r="K54" s="43">
        <v>252</v>
      </c>
      <c r="L54" s="113">
        <v>260</v>
      </c>
      <c r="M54" s="113">
        <v>275</v>
      </c>
      <c r="N54" s="43">
        <v>290</v>
      </c>
      <c r="O54" s="43">
        <v>294</v>
      </c>
      <c r="P54" s="43">
        <v>298</v>
      </c>
      <c r="Q54" s="43">
        <v>302</v>
      </c>
      <c r="R54" s="43">
        <v>306</v>
      </c>
      <c r="S54" s="119">
        <v>314</v>
      </c>
      <c r="T54" s="125">
        <v>324</v>
      </c>
    </row>
    <row r="55" spans="2:20" ht="15.95" customHeight="1" thickBot="1" x14ac:dyDescent="0.2">
      <c r="B55" s="126" t="s">
        <v>87</v>
      </c>
      <c r="C55" s="97"/>
      <c r="D55" s="83"/>
      <c r="E55" s="83"/>
      <c r="F55" s="15"/>
      <c r="G55" s="12">
        <f>607.5*2+G54</f>
        <v>1449</v>
      </c>
      <c r="H55" s="15"/>
      <c r="I55" s="12"/>
      <c r="J55" s="15"/>
      <c r="K55" s="12"/>
      <c r="L55" s="13"/>
      <c r="M55" s="13"/>
      <c r="N55" s="13">
        <f>607.5*2+N54</f>
        <v>1505</v>
      </c>
      <c r="O55" s="13"/>
      <c r="P55" s="13"/>
      <c r="Q55" s="13"/>
      <c r="R55" s="13"/>
      <c r="S55" s="13"/>
      <c r="T55" s="96"/>
    </row>
    <row r="56" spans="2:20" ht="15.95" customHeight="1" x14ac:dyDescent="0.15">
      <c r="B56" s="99" t="s">
        <v>33</v>
      </c>
      <c r="C56" s="103"/>
      <c r="D56" s="87" t="s">
        <v>55</v>
      </c>
      <c r="E56" s="88" t="s">
        <v>56</v>
      </c>
      <c r="F56" s="88" t="s">
        <v>57</v>
      </c>
      <c r="G56" s="88" t="s">
        <v>58</v>
      </c>
      <c r="H56" s="88" t="s">
        <v>59</v>
      </c>
      <c r="I56" s="88"/>
      <c r="J56" s="88"/>
      <c r="K56" s="88" t="s">
        <v>60</v>
      </c>
      <c r="L56" s="88"/>
      <c r="M56" s="88"/>
      <c r="N56" s="88" t="s">
        <v>61</v>
      </c>
      <c r="O56" s="88" t="s">
        <v>62</v>
      </c>
      <c r="P56" s="88" t="s">
        <v>63</v>
      </c>
      <c r="Q56" s="88" t="s">
        <v>64</v>
      </c>
      <c r="R56" s="88" t="s">
        <v>65</v>
      </c>
      <c r="S56" s="88" t="s">
        <v>66</v>
      </c>
      <c r="T56" s="89" t="s">
        <v>67</v>
      </c>
    </row>
    <row r="57" spans="2:20" ht="15.95" customHeight="1" x14ac:dyDescent="0.15">
      <c r="B57" s="100" t="s">
        <v>3</v>
      </c>
      <c r="C57" s="46" t="str">
        <f>IF(歩数・距離換算記録!$AL$59&gt;=C58+607.5*2,"=======","")</f>
        <v/>
      </c>
      <c r="D57" s="45" t="str">
        <f>IF(歩数・距離換算記録!$AL$59&gt;=D58+607.5*2,"=======","")</f>
        <v/>
      </c>
      <c r="E57" s="2" t="str">
        <f>IF(歩数・距離換算記録!$AL$59&gt;=E58+607.5*2,"=======","")</f>
        <v/>
      </c>
      <c r="F57" s="46" t="str">
        <f>IF(歩数・距離換算記録!$AL$59&gt;=F58+607.5*2,"=======","")</f>
        <v/>
      </c>
      <c r="G57" s="43" t="str">
        <f>IF(歩数・距離換算記録!$AL$59&gt;=G58+607.5*2,"=======","")</f>
        <v/>
      </c>
      <c r="H57" s="43" t="str">
        <f>IF(歩数・距離換算記録!$AL$59&gt;=H58+607.5*2,"=======","")</f>
        <v/>
      </c>
      <c r="I57" s="43" t="str">
        <f>IF(歩数・距離換算記録!$AL$59&gt;=I58+607.5*2,"=======","")</f>
        <v/>
      </c>
      <c r="J57" s="43" t="str">
        <f>IF(歩数・距離換算記録!$AL$59&gt;=J58+607.5*2,"=======","")</f>
        <v/>
      </c>
      <c r="K57" s="43" t="str">
        <f>IF(歩数・距離換算記録!$AL$59&gt;=K58+607.5*2,"=======","")</f>
        <v/>
      </c>
      <c r="L57" s="43" t="str">
        <f>IF(歩数・距離換算記録!$AL$59&gt;=L58+607.5*2,"=======","")</f>
        <v/>
      </c>
      <c r="M57" s="43" t="str">
        <f>IF(歩数・距離換算記録!$AL$59&gt;=M58+607.5*2,"=======","")</f>
        <v/>
      </c>
      <c r="N57" s="43" t="str">
        <f>IF(歩数・距離換算記録!$AL$59&gt;=N58+607.5*2,"=======","")</f>
        <v/>
      </c>
      <c r="O57" s="43" t="str">
        <f>IF(歩数・距離換算記録!$AL$59&gt;=O58+607.5*2,"=======","")</f>
        <v/>
      </c>
      <c r="P57" s="43" t="str">
        <f>IF(歩数・距離換算記録!$AL$59&gt;=P58+607.5*2,"=======","")</f>
        <v/>
      </c>
      <c r="Q57" s="43" t="str">
        <f>IF(歩数・距離換算記録!$AL$59&gt;=Q58+607.5*2,"=======","")</f>
        <v/>
      </c>
      <c r="R57" s="43" t="str">
        <f>IF(歩数・距離換算記録!$AL$59&gt;=R58+607.5*2,"=======","")</f>
        <v/>
      </c>
      <c r="S57" s="45" t="str">
        <f>IF(歩数・距離換算記録!$AL$59&gt;=S58+607.5*2,"=======","")</f>
        <v/>
      </c>
      <c r="T57" s="44" t="str">
        <f>IF(歩数・距離換算記録!$AL$59&gt;=T58+607.5*2,"=======","")</f>
        <v/>
      </c>
    </row>
    <row r="58" spans="2:20" ht="15.95" customHeight="1" x14ac:dyDescent="0.15">
      <c r="B58" s="100" t="s">
        <v>2</v>
      </c>
      <c r="C58" s="120">
        <v>334</v>
      </c>
      <c r="D58" s="45">
        <v>344</v>
      </c>
      <c r="E58" s="119">
        <v>354</v>
      </c>
      <c r="F58" s="46">
        <v>356</v>
      </c>
      <c r="G58" s="43">
        <v>358</v>
      </c>
      <c r="H58" s="43">
        <v>361</v>
      </c>
      <c r="I58" s="113">
        <v>375</v>
      </c>
      <c r="J58" s="113">
        <v>390</v>
      </c>
      <c r="K58" s="43">
        <v>407</v>
      </c>
      <c r="L58" s="113">
        <v>415</v>
      </c>
      <c r="M58" s="113">
        <v>423</v>
      </c>
      <c r="N58" s="43">
        <v>430</v>
      </c>
      <c r="O58" s="43">
        <v>443</v>
      </c>
      <c r="P58" s="43">
        <v>453</v>
      </c>
      <c r="Q58" s="43">
        <v>453</v>
      </c>
      <c r="R58" s="43">
        <v>458</v>
      </c>
      <c r="S58" s="45">
        <v>471</v>
      </c>
      <c r="T58" s="44">
        <v>476</v>
      </c>
    </row>
    <row r="59" spans="2:20" ht="15.95" customHeight="1" thickBot="1" x14ac:dyDescent="0.2">
      <c r="B59" s="126" t="s">
        <v>87</v>
      </c>
      <c r="C59" s="13">
        <f>607.5*2+C58</f>
        <v>1549</v>
      </c>
      <c r="D59" s="47"/>
      <c r="E59" s="48"/>
      <c r="F59" s="13"/>
      <c r="G59" s="15"/>
      <c r="H59" s="12"/>
      <c r="J59" s="12">
        <f>607.5*2+J58</f>
        <v>1605</v>
      </c>
      <c r="K59" s="13"/>
      <c r="L59" s="12"/>
      <c r="M59" s="13"/>
      <c r="N59" s="13">
        <f>607.5*2+N58</f>
        <v>1645</v>
      </c>
      <c r="O59" s="13"/>
      <c r="P59" s="13"/>
      <c r="Q59" s="13"/>
      <c r="R59" s="13"/>
      <c r="S59" s="48"/>
      <c r="T59" s="49"/>
    </row>
    <row r="60" spans="2:20" ht="15.95" customHeight="1" x14ac:dyDescent="0.15">
      <c r="B60" s="99" t="s">
        <v>33</v>
      </c>
      <c r="C60" s="103" t="s">
        <v>68</v>
      </c>
      <c r="D60" s="88" t="s">
        <v>69</v>
      </c>
      <c r="E60" s="87" t="s">
        <v>70</v>
      </c>
      <c r="F60" s="88" t="s">
        <v>71</v>
      </c>
      <c r="G60" s="93" t="s">
        <v>74</v>
      </c>
      <c r="H60" s="93" t="s">
        <v>75</v>
      </c>
      <c r="I60" s="93" t="s">
        <v>76</v>
      </c>
      <c r="J60" s="93" t="s">
        <v>77</v>
      </c>
      <c r="K60" s="93" t="s">
        <v>78</v>
      </c>
      <c r="L60" s="93" t="s">
        <v>79</v>
      </c>
      <c r="M60" s="93" t="s">
        <v>80</v>
      </c>
      <c r="N60" s="93"/>
      <c r="O60" s="93" t="s">
        <v>83</v>
      </c>
      <c r="P60" s="93" t="s">
        <v>84</v>
      </c>
      <c r="Q60" s="93" t="s">
        <v>85</v>
      </c>
      <c r="R60" s="93" t="s">
        <v>82</v>
      </c>
      <c r="S60" s="88"/>
      <c r="T60" s="94" t="s">
        <v>81</v>
      </c>
    </row>
    <row r="61" spans="2:20" ht="15.95" customHeight="1" x14ac:dyDescent="0.15">
      <c r="B61" s="100" t="s">
        <v>3</v>
      </c>
      <c r="C61" s="46" t="str">
        <f>IF(歩数・距離換算記録!$AL$59&gt;=C62+607.5*2,"=======","")</f>
        <v/>
      </c>
      <c r="D61" s="43" t="str">
        <f>IF(歩数・距離換算記録!$AL$59&gt;=D62+607.5*2,"=======","")</f>
        <v/>
      </c>
      <c r="E61" s="45" t="str">
        <f>IF(歩数・距離換算記録!$AL$59&gt;=E62+607.5*2,"=======","")</f>
        <v/>
      </c>
      <c r="F61" s="2" t="str">
        <f>IF(歩数・距離換算記録!$AL$59&gt;=F62+607.5*2,"=======","")</f>
        <v/>
      </c>
      <c r="G61" s="46" t="str">
        <f>IF(歩数・距離換算記録!$AL$59&gt;=G62+607.5*2,"=======","")</f>
        <v/>
      </c>
      <c r="H61" s="43" t="str">
        <f>IF(歩数・距離換算記録!$AL$59&gt;=H62+607.5*2,"=======","")</f>
        <v/>
      </c>
      <c r="I61" s="43" t="str">
        <f>IF(歩数・距離換算記録!$AL$59&gt;=I62+607.5*2,"=======","")</f>
        <v/>
      </c>
      <c r="J61" s="43" t="str">
        <f>IF(歩数・距離換算記録!$AL$59&gt;=J62+607.5*2,"=======","")</f>
        <v/>
      </c>
      <c r="K61" s="43" t="str">
        <f>IF(歩数・距離換算記録!$AL$59&gt;=K62+607.5*2,"=======","")</f>
        <v/>
      </c>
      <c r="L61" s="43" t="str">
        <f>IF(歩数・距離換算記録!$AL$59&gt;=L62+607.5*2,"=======","")</f>
        <v/>
      </c>
      <c r="M61" s="43" t="str">
        <f>IF(歩数・距離換算記録!$AL$59&gt;=M62+607.5*2,"=======","")</f>
        <v/>
      </c>
      <c r="N61" s="43" t="str">
        <f>IF(歩数・距離換算記録!$AL$59&gt;=N62+607.5*2,"=======","")</f>
        <v/>
      </c>
      <c r="O61" s="43" t="str">
        <f>IF(歩数・距離換算記録!$AL$59&gt;=O62+607.5*2,"=======","")</f>
        <v/>
      </c>
      <c r="P61" s="43" t="str">
        <f>IF(歩数・距離換算記録!$AL$59&gt;=P62+607.5*2,"=======","")</f>
        <v/>
      </c>
      <c r="Q61" s="43" t="str">
        <f>IF(歩数・距離換算記録!$AL$59&gt;=Q62+607.5*2,"=======","")</f>
        <v/>
      </c>
      <c r="R61" s="43" t="str">
        <f>IF(歩数・距離換算記録!$AL$59&gt;=R62+607.5*2,"=======","")</f>
        <v/>
      </c>
      <c r="S61" s="45" t="str">
        <f>IF(歩数・距離換算記録!$AL$59&gt;=S62+607.5*2,"=======","")</f>
        <v/>
      </c>
      <c r="T61" s="44" t="str">
        <f>IF(歩数・距離換算記録!$AL$59&gt;=T62+607.5*2,"=======","")</f>
        <v/>
      </c>
    </row>
    <row r="62" spans="2:20" ht="15.95" customHeight="1" x14ac:dyDescent="0.15">
      <c r="B62" s="100" t="s">
        <v>2</v>
      </c>
      <c r="C62" s="46">
        <v>476.5</v>
      </c>
      <c r="D62" s="43">
        <v>478.5</v>
      </c>
      <c r="E62" s="45">
        <v>480.5</v>
      </c>
      <c r="F62" s="119">
        <v>485.5</v>
      </c>
      <c r="G62" s="46">
        <v>490.5</v>
      </c>
      <c r="H62" s="43">
        <v>498.5</v>
      </c>
      <c r="I62" s="43">
        <v>506.5</v>
      </c>
      <c r="J62" s="43">
        <v>513.5</v>
      </c>
      <c r="K62" s="43">
        <v>527.5</v>
      </c>
      <c r="L62" s="43">
        <v>535.5</v>
      </c>
      <c r="M62" s="43">
        <v>550.5</v>
      </c>
      <c r="N62" s="113">
        <v>560</v>
      </c>
      <c r="O62" s="43">
        <v>567.5</v>
      </c>
      <c r="P62" s="43">
        <v>575.5</v>
      </c>
      <c r="Q62" s="43">
        <v>582.5</v>
      </c>
      <c r="R62" s="43">
        <v>589.5</v>
      </c>
      <c r="S62" s="121">
        <v>598</v>
      </c>
      <c r="T62" s="122">
        <v>607.5</v>
      </c>
    </row>
    <row r="63" spans="2:20" ht="15.95" customHeight="1" thickBot="1" x14ac:dyDescent="0.2">
      <c r="B63" s="126" t="s">
        <v>87</v>
      </c>
      <c r="C63" s="83"/>
      <c r="D63" s="83"/>
      <c r="E63" s="83"/>
      <c r="F63" s="83">
        <f>607.5*2+F62</f>
        <v>1700.5</v>
      </c>
      <c r="G63" s="83"/>
      <c r="H63" s="84"/>
      <c r="I63" s="83"/>
      <c r="J63" s="83"/>
      <c r="K63" s="84"/>
      <c r="L63" s="83">
        <f>607.5*2+L62</f>
        <v>1750.5</v>
      </c>
      <c r="M63" s="83"/>
      <c r="N63" s="83"/>
      <c r="O63" s="83"/>
      <c r="P63" s="83"/>
      <c r="Q63" s="83">
        <f>607.5*2+Q62</f>
        <v>1797.5</v>
      </c>
      <c r="R63" s="85"/>
      <c r="S63" s="85"/>
      <c r="T63" s="95" t="s">
        <v>89</v>
      </c>
    </row>
    <row r="64" spans="2:20" ht="15.95" customHeight="1" x14ac:dyDescent="0.15"/>
    <row r="65" spans="2:20" ht="15.95" customHeight="1" thickBot="1" x14ac:dyDescent="0.2">
      <c r="B65" s="58" t="s">
        <v>26</v>
      </c>
    </row>
    <row r="66" spans="2:20" ht="15.95" customHeight="1" x14ac:dyDescent="0.15">
      <c r="B66" s="99" t="s">
        <v>33</v>
      </c>
      <c r="C66" s="116" t="s">
        <v>36</v>
      </c>
      <c r="D66" s="90"/>
      <c r="E66" s="91" t="s">
        <v>37</v>
      </c>
      <c r="F66" s="91"/>
      <c r="G66" s="91"/>
      <c r="H66" s="91"/>
      <c r="I66" s="91" t="s">
        <v>38</v>
      </c>
      <c r="J66" s="91" t="s">
        <v>39</v>
      </c>
      <c r="K66" s="91"/>
      <c r="L66" s="91" t="s">
        <v>40</v>
      </c>
      <c r="M66" s="91"/>
      <c r="N66" s="91"/>
      <c r="O66" s="91"/>
      <c r="P66" s="114"/>
      <c r="Q66" s="91"/>
      <c r="R66" s="91" t="s">
        <v>41</v>
      </c>
      <c r="S66" s="91" t="s">
        <v>72</v>
      </c>
      <c r="T66" s="92"/>
    </row>
    <row r="67" spans="2:20" ht="15.95" customHeight="1" x14ac:dyDescent="0.15">
      <c r="B67" s="100" t="s">
        <v>3</v>
      </c>
      <c r="C67" s="98" t="str">
        <f>IF(歩数・距離換算記録!$AL$59&gt;=D68+607.5*3,"=======","")</f>
        <v/>
      </c>
      <c r="D67" s="2" t="str">
        <f>IF(歩数・距離換算記録!$AL$59&gt;=D68+607.5*3,"=======","")</f>
        <v/>
      </c>
      <c r="E67" s="43" t="str">
        <f>IF(歩数・距離換算記録!$AL$59&gt;=E68+607.5*3,"=======","")</f>
        <v/>
      </c>
      <c r="F67" s="43" t="str">
        <f>IF(歩数・距離換算記録!$AL$59&gt;=F68+607.5*3,"=======","")</f>
        <v/>
      </c>
      <c r="G67" s="43" t="str">
        <f>IF(歩数・距離換算記録!$AL$59&gt;=G68+607.5*3,"=======","")</f>
        <v/>
      </c>
      <c r="H67" s="43" t="str">
        <f>IF(歩数・距離換算記録!$AL$59&gt;=H68+607.5*3,"=======","")</f>
        <v/>
      </c>
      <c r="I67" s="43" t="str">
        <f>IF(歩数・距離換算記録!$AL$59&gt;=I68+607.5*3,"=======","")</f>
        <v/>
      </c>
      <c r="J67" s="43" t="str">
        <f>IF(歩数・距離換算記録!$AL$59&gt;=J68+607.5*3,"=======","")</f>
        <v/>
      </c>
      <c r="K67" s="43" t="str">
        <f>IF(歩数・距離換算記録!$AL$59&gt;=K68+607.5*3,"=======","")</f>
        <v/>
      </c>
      <c r="L67" s="43" t="str">
        <f>IF(歩数・距離換算記録!$AL$59&gt;=L68+607.5*3,"=======","")</f>
        <v/>
      </c>
      <c r="M67" s="43" t="str">
        <f>IF(歩数・距離換算記録!$AL$59&gt;=M68+607.5*3,"=======","")</f>
        <v/>
      </c>
      <c r="N67" s="43" t="str">
        <f>IF(歩数・距離換算記録!$AL$59&gt;=N68+607.5*3,"=======","")</f>
        <v/>
      </c>
      <c r="O67" s="43" t="str">
        <f>IF(歩数・距離換算記録!$AL$59&gt;=O68+607.5*3,"=======","")</f>
        <v/>
      </c>
      <c r="P67" s="43" t="str">
        <f>IF(歩数・距離換算記録!$AL$59&gt;=P68+607.5*3,"=======","")</f>
        <v/>
      </c>
      <c r="Q67" s="43" t="str">
        <f>IF(歩数・距離換算記録!$AL$59&gt;=Q68+607.5*3,"=======","")</f>
        <v/>
      </c>
      <c r="R67" s="43" t="str">
        <f>IF(歩数・距離換算記録!$AL$59&gt;=R68+607.5*3,"=======","")</f>
        <v/>
      </c>
      <c r="S67" s="45" t="str">
        <f>IF(歩数・距離換算記録!$AL$59&gt;=S68+607.5*3,"=======","")</f>
        <v/>
      </c>
      <c r="T67" s="44" t="str">
        <f>IF(歩数・距離換算記録!$AL$59&gt;=T68+607.5*3,"=======","")</f>
        <v/>
      </c>
    </row>
    <row r="68" spans="2:20" ht="15.95" customHeight="1" x14ac:dyDescent="0.15">
      <c r="B68" s="100" t="s">
        <v>2</v>
      </c>
      <c r="C68" s="98" t="s">
        <v>31</v>
      </c>
      <c r="D68" s="117">
        <v>15</v>
      </c>
      <c r="E68" s="43">
        <v>30</v>
      </c>
      <c r="F68" s="113">
        <v>40</v>
      </c>
      <c r="G68" s="113">
        <v>50</v>
      </c>
      <c r="H68" s="113">
        <v>65</v>
      </c>
      <c r="I68" s="43">
        <v>80</v>
      </c>
      <c r="J68" s="43">
        <v>84</v>
      </c>
      <c r="K68" s="113">
        <v>92</v>
      </c>
      <c r="L68" s="43">
        <v>100</v>
      </c>
      <c r="M68" s="113">
        <v>115</v>
      </c>
      <c r="N68" s="113">
        <v>130</v>
      </c>
      <c r="O68" s="113">
        <v>145</v>
      </c>
      <c r="P68" s="113">
        <v>160</v>
      </c>
      <c r="Q68" s="113">
        <v>170</v>
      </c>
      <c r="R68" s="43">
        <v>178</v>
      </c>
      <c r="S68" s="45">
        <v>191</v>
      </c>
      <c r="T68" s="118">
        <v>200</v>
      </c>
    </row>
    <row r="69" spans="2:20" ht="15.95" customHeight="1" thickBot="1" x14ac:dyDescent="0.2">
      <c r="B69" s="126" t="s">
        <v>87</v>
      </c>
      <c r="D69" s="1"/>
      <c r="E69" s="12">
        <f>607.5*3+E68</f>
        <v>1852.5</v>
      </c>
      <c r="F69" s="1"/>
      <c r="G69" s="13"/>
      <c r="H69" s="115"/>
      <c r="I69" s="8">
        <f>607.5*3+I68</f>
        <v>1902.5</v>
      </c>
      <c r="J69" s="11"/>
      <c r="K69" s="13"/>
      <c r="L69" s="12"/>
      <c r="M69" s="13"/>
      <c r="N69" s="13">
        <f>607.5*3+N68</f>
        <v>1952.5</v>
      </c>
      <c r="O69" s="13"/>
      <c r="P69" s="13"/>
      <c r="Q69" s="13"/>
      <c r="R69" s="13">
        <f>607.5*3+R68</f>
        <v>2000.5</v>
      </c>
      <c r="S69" s="13"/>
      <c r="T69" s="95"/>
    </row>
    <row r="70" spans="2:20" ht="15.95" customHeight="1" x14ac:dyDescent="0.15">
      <c r="B70" s="99" t="s">
        <v>33</v>
      </c>
      <c r="C70" s="101"/>
      <c r="D70" s="88" t="s">
        <v>42</v>
      </c>
      <c r="E70" s="88" t="s">
        <v>43</v>
      </c>
      <c r="F70" s="88" t="s">
        <v>44</v>
      </c>
      <c r="G70" s="88" t="s">
        <v>45</v>
      </c>
      <c r="H70" s="88" t="s">
        <v>46</v>
      </c>
      <c r="I70" s="88" t="s">
        <v>47</v>
      </c>
      <c r="J70" s="88" t="s">
        <v>48</v>
      </c>
      <c r="K70" s="88" t="s">
        <v>49</v>
      </c>
      <c r="L70" s="88"/>
      <c r="M70" s="88"/>
      <c r="N70" s="88" t="s">
        <v>73</v>
      </c>
      <c r="O70" s="88" t="s">
        <v>50</v>
      </c>
      <c r="P70" s="88" t="s">
        <v>51</v>
      </c>
      <c r="Q70" s="88" t="s">
        <v>52</v>
      </c>
      <c r="R70" s="88" t="s">
        <v>53</v>
      </c>
      <c r="S70" s="88" t="s">
        <v>54</v>
      </c>
      <c r="T70" s="89"/>
    </row>
    <row r="71" spans="2:20" ht="15.95" customHeight="1" x14ac:dyDescent="0.15">
      <c r="B71" s="100" t="s">
        <v>3</v>
      </c>
      <c r="C71" s="102" t="str">
        <f>IF(歩数・距離換算記録!$AL$59&gt;=C72+607.5*3,"=======","")</f>
        <v/>
      </c>
      <c r="D71" s="2" t="str">
        <f>IF(歩数・距離換算記録!$AL$59&gt;=D72+607.5*3,"=======","")</f>
        <v/>
      </c>
      <c r="E71" s="46" t="str">
        <f>IF(歩数・距離換算記録!$AL$59&gt;=E72+607.5*3,"=======","")</f>
        <v/>
      </c>
      <c r="F71" s="43" t="str">
        <f>IF(歩数・距離換算記録!$AL$59&gt;=F72+607.5*3,"=======","")</f>
        <v/>
      </c>
      <c r="G71" s="43" t="str">
        <f>IF(歩数・距離換算記録!$AL$59&gt;=G72+607.5*3,"=======","")</f>
        <v/>
      </c>
      <c r="H71" s="43" t="str">
        <f>IF(歩数・距離換算記録!$AL$59&gt;=H72+607.5*3,"=======","")</f>
        <v/>
      </c>
      <c r="I71" s="43" t="str">
        <f>IF(歩数・距離換算記録!$AL$59&gt;=I72+607.5*3,"=======","")</f>
        <v/>
      </c>
      <c r="J71" s="43" t="str">
        <f>IF(歩数・距離換算記録!$AL$59&gt;=J72+607.5*3,"=======","")</f>
        <v/>
      </c>
      <c r="K71" s="43" t="str">
        <f>IF(歩数・距離換算記録!$AL$59&gt;=K72+607.5*3,"=======","")</f>
        <v/>
      </c>
      <c r="L71" s="43" t="str">
        <f>IF(歩数・距離換算記録!$AL$59&gt;=L72+607.5*3,"=======","")</f>
        <v/>
      </c>
      <c r="M71" s="43" t="str">
        <f>IF(歩数・距離換算記録!$AL$59&gt;=M72+607.5*3,"=======","")</f>
        <v/>
      </c>
      <c r="N71" s="43" t="str">
        <f>IF(歩数・距離換算記録!$AL$59&gt;=N72+607.5*3,"=======","")</f>
        <v/>
      </c>
      <c r="O71" s="43" t="str">
        <f>IF(歩数・距離換算記録!$AL$59&gt;=O72+607.5*3,"=======","")</f>
        <v/>
      </c>
      <c r="P71" s="43" t="str">
        <f>IF(歩数・距離換算記録!$AL$59&gt;=P72+607.5*3,"=======","")</f>
        <v/>
      </c>
      <c r="Q71" s="43" t="str">
        <f>IF(歩数・距離換算記録!$AL$59&gt;=Q72+607.5*3,"=======","")</f>
        <v/>
      </c>
      <c r="R71" s="43" t="str">
        <f>IF(歩数・距離換算記録!$AL$59&gt;=R72+607.5*3,"=======","")</f>
        <v/>
      </c>
      <c r="S71" s="2" t="str">
        <f>IF(歩数・距離換算記録!$AL$59&gt;=S72+607.5*3,"=======","")</f>
        <v/>
      </c>
      <c r="T71" s="124" t="str">
        <f>IF(歩数・距離換算記録!$AL$59&gt;=T72+607.5*3,"=======","")</f>
        <v/>
      </c>
    </row>
    <row r="72" spans="2:20" ht="15.95" customHeight="1" x14ac:dyDescent="0.15">
      <c r="B72" s="100" t="s">
        <v>2</v>
      </c>
      <c r="C72" s="123">
        <v>215</v>
      </c>
      <c r="D72" s="119">
        <v>226</v>
      </c>
      <c r="E72" s="46">
        <v>227</v>
      </c>
      <c r="F72" s="43">
        <v>231</v>
      </c>
      <c r="G72" s="43">
        <v>234</v>
      </c>
      <c r="H72" s="43">
        <v>236</v>
      </c>
      <c r="I72" s="43">
        <v>237</v>
      </c>
      <c r="J72" s="43">
        <v>250</v>
      </c>
      <c r="K72" s="43">
        <v>252</v>
      </c>
      <c r="L72" s="113">
        <v>260</v>
      </c>
      <c r="M72" s="113">
        <v>275</v>
      </c>
      <c r="N72" s="43">
        <v>290</v>
      </c>
      <c r="O72" s="43">
        <v>294</v>
      </c>
      <c r="P72" s="43">
        <v>298</v>
      </c>
      <c r="Q72" s="43">
        <v>302</v>
      </c>
      <c r="R72" s="43">
        <v>306</v>
      </c>
      <c r="S72" s="119">
        <v>314</v>
      </c>
      <c r="T72" s="125">
        <v>324</v>
      </c>
    </row>
    <row r="73" spans="2:20" ht="15.95" customHeight="1" thickBot="1" x14ac:dyDescent="0.2">
      <c r="B73" s="126" t="s">
        <v>87</v>
      </c>
      <c r="C73" s="97"/>
      <c r="D73" s="83"/>
      <c r="E73" s="83">
        <f>607.5*3+E72</f>
        <v>2049.5</v>
      </c>
      <c r="F73" s="15"/>
      <c r="G73" s="12"/>
      <c r="H73" s="15"/>
      <c r="I73" s="12"/>
      <c r="J73" s="15"/>
      <c r="K73" s="12"/>
      <c r="L73" s="13"/>
      <c r="M73" s="13">
        <f>607.5*3+M72</f>
        <v>2097.5</v>
      </c>
      <c r="N73" s="13"/>
      <c r="O73" s="13"/>
      <c r="P73" s="13"/>
      <c r="Q73" s="13"/>
      <c r="R73" s="13"/>
      <c r="S73" s="13"/>
      <c r="T73" s="96">
        <f>607.5*3+T72</f>
        <v>2146.5</v>
      </c>
    </row>
    <row r="74" spans="2:20" ht="15.95" customHeight="1" x14ac:dyDescent="0.15">
      <c r="B74" s="99" t="s">
        <v>33</v>
      </c>
      <c r="C74" s="103"/>
      <c r="D74" s="87" t="s">
        <v>55</v>
      </c>
      <c r="E74" s="88" t="s">
        <v>56</v>
      </c>
      <c r="F74" s="88" t="s">
        <v>57</v>
      </c>
      <c r="G74" s="88" t="s">
        <v>58</v>
      </c>
      <c r="H74" s="88" t="s">
        <v>59</v>
      </c>
      <c r="I74" s="88"/>
      <c r="J74" s="88"/>
      <c r="K74" s="88" t="s">
        <v>60</v>
      </c>
      <c r="L74" s="88"/>
      <c r="M74" s="88"/>
      <c r="N74" s="88" t="s">
        <v>61</v>
      </c>
      <c r="O74" s="88" t="s">
        <v>62</v>
      </c>
      <c r="P74" s="88" t="s">
        <v>63</v>
      </c>
      <c r="Q74" s="88" t="s">
        <v>64</v>
      </c>
      <c r="R74" s="88" t="s">
        <v>65</v>
      </c>
      <c r="S74" s="88" t="s">
        <v>66</v>
      </c>
      <c r="T74" s="89" t="s">
        <v>67</v>
      </c>
    </row>
    <row r="75" spans="2:20" ht="15.95" customHeight="1" x14ac:dyDescent="0.15">
      <c r="B75" s="100" t="s">
        <v>3</v>
      </c>
      <c r="C75" s="46" t="str">
        <f>IF(歩数・距離換算記録!$AL$59&gt;=C76+607.5*3,"=======","")</f>
        <v/>
      </c>
      <c r="D75" s="45" t="str">
        <f>IF(歩数・距離換算記録!$AL$59&gt;=D76+607.5*3,"=======","")</f>
        <v/>
      </c>
      <c r="E75" s="2" t="str">
        <f>IF(歩数・距離換算記録!$AL$59&gt;=E76+607.5*3,"=======","")</f>
        <v/>
      </c>
      <c r="F75" s="46" t="str">
        <f>IF(歩数・距離換算記録!$AL$59&gt;=F76+607.5*3,"=======","")</f>
        <v/>
      </c>
      <c r="G75" s="43" t="str">
        <f>IF(歩数・距離換算記録!$AL$59&gt;=G76+607.5*3,"=======","")</f>
        <v/>
      </c>
      <c r="H75" s="43" t="str">
        <f>IF(歩数・距離換算記録!$AL$59&gt;=H76+607.5*3,"=======","")</f>
        <v/>
      </c>
      <c r="I75" s="43" t="str">
        <f>IF(歩数・距離換算記録!$AL$59&gt;=I76+607.5*3,"=======","")</f>
        <v/>
      </c>
      <c r="J75" s="43" t="str">
        <f>IF(歩数・距離換算記録!$AL$59&gt;=J76+607.5*3,"=======","")</f>
        <v/>
      </c>
      <c r="K75" s="43" t="str">
        <f>IF(歩数・距離換算記録!$AL$59&gt;=K76+607.5*3,"=======","")</f>
        <v/>
      </c>
      <c r="L75" s="43" t="str">
        <f>IF(歩数・距離換算記録!$AL$59&gt;=L76+607.5*3,"=======","")</f>
        <v/>
      </c>
      <c r="M75" s="43" t="str">
        <f>IF(歩数・距離換算記録!$AL$59&gt;=M76+607.5*3,"=======","")</f>
        <v/>
      </c>
      <c r="N75" s="43" t="str">
        <f>IF(歩数・距離換算記録!$AL$59&gt;=N76+607.5*3,"=======","")</f>
        <v/>
      </c>
      <c r="O75" s="43" t="str">
        <f>IF(歩数・距離換算記録!$AL$59&gt;=O76+607.5*3,"=======","")</f>
        <v/>
      </c>
      <c r="P75" s="43" t="str">
        <f>IF(歩数・距離換算記録!$AL$59&gt;=P76+607.5*3,"=======","")</f>
        <v/>
      </c>
      <c r="Q75" s="43" t="str">
        <f>IF(歩数・距離換算記録!$AL$59&gt;=Q76+607.5*3,"=======","")</f>
        <v/>
      </c>
      <c r="R75" s="43" t="str">
        <f>IF(歩数・距離換算記録!$AL$59&gt;=R76+607.5*3,"=======","")</f>
        <v/>
      </c>
      <c r="S75" s="45" t="str">
        <f>IF(歩数・距離換算記録!$AL$59&gt;=S76+607.5*3,"=======","")</f>
        <v/>
      </c>
      <c r="T75" s="44" t="str">
        <f>IF(歩数・距離換算記録!$AL$59&gt;=T76+607.5*3,"=======","")</f>
        <v/>
      </c>
    </row>
    <row r="76" spans="2:20" ht="15.95" customHeight="1" x14ac:dyDescent="0.15">
      <c r="B76" s="100" t="s">
        <v>2</v>
      </c>
      <c r="C76" s="120">
        <v>334</v>
      </c>
      <c r="D76" s="45">
        <v>344</v>
      </c>
      <c r="E76" s="119">
        <v>354</v>
      </c>
      <c r="F76" s="46">
        <v>356</v>
      </c>
      <c r="G76" s="43">
        <v>358</v>
      </c>
      <c r="H76" s="43">
        <v>361</v>
      </c>
      <c r="I76" s="113">
        <v>375</v>
      </c>
      <c r="J76" s="113">
        <v>390</v>
      </c>
      <c r="K76" s="43">
        <v>407</v>
      </c>
      <c r="L76" s="113">
        <v>415</v>
      </c>
      <c r="M76" s="113">
        <v>423</v>
      </c>
      <c r="N76" s="43">
        <v>430</v>
      </c>
      <c r="O76" s="43">
        <v>443</v>
      </c>
      <c r="P76" s="43">
        <v>453</v>
      </c>
      <c r="Q76" s="43">
        <v>453</v>
      </c>
      <c r="R76" s="43">
        <v>458</v>
      </c>
      <c r="S76" s="45">
        <v>471</v>
      </c>
      <c r="T76" s="44">
        <v>476</v>
      </c>
    </row>
    <row r="77" spans="2:20" ht="15.95" customHeight="1" thickBot="1" x14ac:dyDescent="0.2">
      <c r="B77" s="126" t="s">
        <v>87</v>
      </c>
      <c r="C77" s="13"/>
      <c r="D77" s="47"/>
      <c r="E77" s="48"/>
      <c r="F77" s="13"/>
      <c r="G77" s="15"/>
      <c r="H77" s="12"/>
      <c r="I77" s="15">
        <f>607.5*3+I76</f>
        <v>2197.5</v>
      </c>
      <c r="J77" s="12"/>
      <c r="K77" s="13"/>
      <c r="L77" s="12"/>
      <c r="M77" s="13"/>
      <c r="N77" s="13">
        <f>607.5*3+N76</f>
        <v>2252.5</v>
      </c>
      <c r="O77" s="13"/>
      <c r="P77" s="13"/>
      <c r="Q77" s="13"/>
      <c r="R77" s="13"/>
      <c r="S77" s="48"/>
      <c r="T77" s="49">
        <f>607.5*2+T76</f>
        <v>1691</v>
      </c>
    </row>
    <row r="78" spans="2:20" ht="15.95" customHeight="1" x14ac:dyDescent="0.15">
      <c r="B78" s="99" t="s">
        <v>33</v>
      </c>
      <c r="C78" s="103" t="s">
        <v>68</v>
      </c>
      <c r="D78" s="88" t="s">
        <v>69</v>
      </c>
      <c r="E78" s="87" t="s">
        <v>70</v>
      </c>
      <c r="F78" s="88" t="s">
        <v>71</v>
      </c>
      <c r="G78" s="93" t="s">
        <v>74</v>
      </c>
      <c r="H78" s="93" t="s">
        <v>75</v>
      </c>
      <c r="I78" s="93" t="s">
        <v>76</v>
      </c>
      <c r="J78" s="93" t="s">
        <v>77</v>
      </c>
      <c r="K78" s="93" t="s">
        <v>78</v>
      </c>
      <c r="L78" s="93" t="s">
        <v>79</v>
      </c>
      <c r="M78" s="93" t="s">
        <v>80</v>
      </c>
      <c r="N78" s="93"/>
      <c r="O78" s="93" t="s">
        <v>83</v>
      </c>
      <c r="P78" s="93" t="s">
        <v>84</v>
      </c>
      <c r="Q78" s="93" t="s">
        <v>85</v>
      </c>
      <c r="R78" s="93" t="s">
        <v>82</v>
      </c>
      <c r="S78" s="88"/>
      <c r="T78" s="94" t="s">
        <v>81</v>
      </c>
    </row>
    <row r="79" spans="2:20" ht="15.95" customHeight="1" x14ac:dyDescent="0.15">
      <c r="B79" s="100" t="s">
        <v>3</v>
      </c>
      <c r="C79" s="46" t="str">
        <f>IF(歩数・距離換算記録!$AL$59&gt;=C80+607.5*3,"=======","")</f>
        <v/>
      </c>
      <c r="D79" s="43" t="str">
        <f>IF(歩数・距離換算記録!$AL$59&gt;=D80+607.5*3,"=======","")</f>
        <v/>
      </c>
      <c r="E79" s="45" t="str">
        <f>IF(歩数・距離換算記録!$AL$59&gt;=E80+607.5*3,"=======","")</f>
        <v/>
      </c>
      <c r="F79" s="2" t="str">
        <f>IF(歩数・距離換算記録!$AL$59&gt;=F80+607.5*3,"=======","")</f>
        <v/>
      </c>
      <c r="G79" s="46" t="str">
        <f>IF(歩数・距離換算記録!$AL$59&gt;=G80+607.5*3,"=======","")</f>
        <v/>
      </c>
      <c r="H79" s="43" t="str">
        <f>IF(歩数・距離換算記録!$AL$59&gt;=H80+607.5*3,"=======","")</f>
        <v/>
      </c>
      <c r="I79" s="43" t="str">
        <f>IF(歩数・距離換算記録!$AL$59&gt;=I80+607.5*3,"=======","")</f>
        <v/>
      </c>
      <c r="J79" s="43" t="str">
        <f>IF(歩数・距離換算記録!$AL$59&gt;=J80+607.5*3,"=======","")</f>
        <v/>
      </c>
      <c r="K79" s="43" t="str">
        <f>IF(歩数・距離換算記録!$AL$59&gt;=K80+607.5*3,"=======","")</f>
        <v/>
      </c>
      <c r="L79" s="43" t="str">
        <f>IF(歩数・距離換算記録!$AL$59&gt;=L80+607.5*3,"=======","")</f>
        <v/>
      </c>
      <c r="M79" s="43" t="str">
        <f>IF(歩数・距離換算記録!$AL$59&gt;=M80+607.5*3,"=======","")</f>
        <v/>
      </c>
      <c r="N79" s="43" t="str">
        <f>IF(歩数・距離換算記録!$AL$59&gt;=N80+607.5*3,"=======","")</f>
        <v/>
      </c>
      <c r="O79" s="43" t="str">
        <f>IF(歩数・距離換算記録!$AL$59&gt;=O80+607.5*3,"=======","")</f>
        <v/>
      </c>
      <c r="P79" s="43" t="str">
        <f>IF(歩数・距離換算記録!$AL$59&gt;=P80+607.5*3,"=======","")</f>
        <v/>
      </c>
      <c r="Q79" s="43" t="str">
        <f>IF(歩数・距離換算記録!$AL$59&gt;=Q80+607.5*3,"=======","")</f>
        <v/>
      </c>
      <c r="R79" s="43" t="str">
        <f>IF(歩数・距離換算記録!$AL$59&gt;=R80+607.5*3,"=======","")</f>
        <v/>
      </c>
      <c r="S79" s="45" t="str">
        <f>IF(歩数・距離換算記録!$AL$59&gt;=S80+607.5*3,"=======","")</f>
        <v/>
      </c>
      <c r="T79" s="44" t="str">
        <f>IF(歩数・距離換算記録!$AL$59&gt;=T80+607.5*3,"=======","")</f>
        <v/>
      </c>
    </row>
    <row r="80" spans="2:20" ht="15.95" customHeight="1" x14ac:dyDescent="0.15">
      <c r="B80" s="100" t="s">
        <v>2</v>
      </c>
      <c r="C80" s="46">
        <v>476.5</v>
      </c>
      <c r="D80" s="43">
        <v>478.5</v>
      </c>
      <c r="E80" s="45">
        <v>480.5</v>
      </c>
      <c r="F80" s="119">
        <v>485.5</v>
      </c>
      <c r="G80" s="46">
        <v>490.5</v>
      </c>
      <c r="H80" s="43">
        <v>498.5</v>
      </c>
      <c r="I80" s="43">
        <v>506.5</v>
      </c>
      <c r="J80" s="43">
        <v>513.5</v>
      </c>
      <c r="K80" s="43">
        <v>527.5</v>
      </c>
      <c r="L80" s="43">
        <v>535.5</v>
      </c>
      <c r="M80" s="43">
        <v>550.5</v>
      </c>
      <c r="N80" s="113">
        <v>560</v>
      </c>
      <c r="O80" s="43">
        <v>567.5</v>
      </c>
      <c r="P80" s="43">
        <v>575.5</v>
      </c>
      <c r="Q80" s="43">
        <v>582.5</v>
      </c>
      <c r="R80" s="43">
        <v>589.5</v>
      </c>
      <c r="S80" s="121">
        <v>598</v>
      </c>
      <c r="T80" s="122">
        <v>607.5</v>
      </c>
    </row>
    <row r="81" spans="2:20" ht="15.95" customHeight="1" thickBot="1" x14ac:dyDescent="0.2">
      <c r="B81" s="126" t="s">
        <v>87</v>
      </c>
      <c r="C81" s="83">
        <f>607.5*3+C80</f>
        <v>2299</v>
      </c>
      <c r="D81" s="83"/>
      <c r="E81" s="83"/>
      <c r="F81" s="83"/>
      <c r="G81" s="83"/>
      <c r="H81" s="84"/>
      <c r="I81" s="83"/>
      <c r="J81" s="83"/>
      <c r="K81" s="84">
        <f>607.5*3+K80</f>
        <v>2350</v>
      </c>
      <c r="L81" s="83"/>
      <c r="M81" s="83"/>
      <c r="N81" s="83"/>
      <c r="O81" s="83"/>
      <c r="P81" s="83">
        <f>607.5*3+P80</f>
        <v>2398</v>
      </c>
      <c r="Q81" s="83"/>
      <c r="R81" s="85"/>
      <c r="S81" s="85"/>
      <c r="T81" s="95" t="s">
        <v>90</v>
      </c>
    </row>
    <row r="82" spans="2:20" ht="15.95" customHeight="1" x14ac:dyDescent="0.15">
      <c r="B82" s="1"/>
      <c r="C82" s="13"/>
      <c r="D82" s="13"/>
      <c r="E82" s="13"/>
      <c r="F82" s="13"/>
      <c r="G82" s="13"/>
      <c r="H82" s="1"/>
      <c r="I82" s="13"/>
      <c r="J82" s="13"/>
      <c r="K82" s="12"/>
      <c r="L82" s="13"/>
      <c r="M82" s="13"/>
      <c r="N82" s="13"/>
      <c r="O82" s="13"/>
      <c r="P82" s="13"/>
      <c r="Q82" s="13"/>
      <c r="R82" s="11"/>
      <c r="S82" s="86"/>
      <c r="T82" s="1"/>
    </row>
    <row r="83" spans="2:20" ht="15.95" customHeight="1" x14ac:dyDescent="0.15">
      <c r="B83" s="1"/>
      <c r="C83" s="13"/>
      <c r="D83" s="13"/>
      <c r="E83" s="13"/>
      <c r="F83" s="13"/>
      <c r="G83" s="13"/>
      <c r="H83" s="1"/>
      <c r="I83" s="13"/>
      <c r="J83" s="13"/>
      <c r="K83" s="12"/>
      <c r="L83" s="13"/>
      <c r="M83" s="13"/>
      <c r="N83" s="13"/>
      <c r="O83" s="13"/>
      <c r="P83" s="13"/>
      <c r="Q83" s="13"/>
      <c r="R83" s="11"/>
      <c r="S83" s="86"/>
      <c r="T83" s="1"/>
    </row>
    <row r="84" spans="2:20" ht="15.95" customHeight="1" x14ac:dyDescent="0.15">
      <c r="B84" s="1"/>
      <c r="C84" s="13"/>
      <c r="D84" s="13"/>
      <c r="E84" s="13"/>
      <c r="F84" s="13"/>
      <c r="G84" s="13"/>
      <c r="H84" s="1"/>
      <c r="I84" s="13"/>
      <c r="J84" s="13"/>
      <c r="K84" s="12"/>
      <c r="L84" s="13"/>
      <c r="M84" s="13"/>
      <c r="N84" s="13"/>
      <c r="O84" s="13"/>
      <c r="P84" s="13"/>
      <c r="Q84" s="13"/>
      <c r="R84" s="11"/>
      <c r="S84" s="86"/>
      <c r="T84" s="1"/>
    </row>
    <row r="85" spans="2:20" ht="15.95" customHeight="1" x14ac:dyDescent="0.15">
      <c r="B85" s="1"/>
      <c r="C85" s="13"/>
      <c r="D85" s="13"/>
      <c r="E85" s="13"/>
      <c r="F85" s="13"/>
      <c r="G85" s="13"/>
      <c r="H85" s="1"/>
      <c r="I85" s="13"/>
      <c r="J85" s="13"/>
      <c r="K85" s="12"/>
      <c r="L85" s="13"/>
      <c r="M85" s="13"/>
      <c r="N85" s="13"/>
      <c r="O85" s="13"/>
      <c r="P85" s="13"/>
      <c r="Q85" s="13"/>
      <c r="R85" s="11"/>
      <c r="S85" s="86"/>
      <c r="T85" s="1"/>
    </row>
    <row r="86" spans="2:20" ht="15.95" customHeight="1" x14ac:dyDescent="0.15">
      <c r="B86" s="1"/>
      <c r="C86" s="13"/>
      <c r="D86" s="13"/>
      <c r="E86" s="13"/>
      <c r="F86" s="13"/>
      <c r="G86" s="13"/>
      <c r="H86" s="1"/>
      <c r="I86" s="13"/>
      <c r="J86" s="13"/>
      <c r="K86" s="12"/>
      <c r="L86" s="13"/>
      <c r="M86" s="13"/>
      <c r="N86" s="13"/>
      <c r="O86" s="13"/>
      <c r="P86" s="13"/>
      <c r="Q86" s="13"/>
      <c r="R86" s="11"/>
      <c r="S86" s="86"/>
      <c r="T86" s="1"/>
    </row>
    <row r="87" spans="2:20" ht="15.95" customHeight="1" x14ac:dyDescent="0.15"/>
    <row r="88" spans="2:20" ht="15.95" customHeight="1" thickBot="1" x14ac:dyDescent="0.2">
      <c r="B88" s="58" t="s">
        <v>28</v>
      </c>
    </row>
    <row r="89" spans="2:20" ht="15.95" customHeight="1" x14ac:dyDescent="0.15">
      <c r="B89" s="99" t="s">
        <v>33</v>
      </c>
      <c r="C89" s="116" t="s">
        <v>36</v>
      </c>
      <c r="D89" s="90"/>
      <c r="E89" s="91" t="s">
        <v>37</v>
      </c>
      <c r="F89" s="91"/>
      <c r="G89" s="91"/>
      <c r="H89" s="91"/>
      <c r="I89" s="91" t="s">
        <v>38</v>
      </c>
      <c r="J89" s="91" t="s">
        <v>39</v>
      </c>
      <c r="K89" s="91"/>
      <c r="L89" s="91" t="s">
        <v>40</v>
      </c>
      <c r="M89" s="91"/>
      <c r="N89" s="91"/>
      <c r="O89" s="91"/>
      <c r="P89" s="114"/>
      <c r="Q89" s="91"/>
      <c r="R89" s="91" t="s">
        <v>41</v>
      </c>
      <c r="S89" s="91" t="s">
        <v>72</v>
      </c>
      <c r="T89" s="92"/>
    </row>
    <row r="90" spans="2:20" ht="15.95" customHeight="1" x14ac:dyDescent="0.15">
      <c r="B90" s="100" t="s">
        <v>3</v>
      </c>
      <c r="C90" s="98" t="str">
        <f>IF(歩数・距離換算記録!$AL$59&gt;=D91+607.5*4,"=======","")</f>
        <v/>
      </c>
      <c r="D90" s="2" t="str">
        <f>IF(歩数・距離換算記録!$AL$59&gt;=D91+607.5*4,"=======","")</f>
        <v/>
      </c>
      <c r="E90" s="43" t="str">
        <f>IF(歩数・距離換算記録!$AL$59&gt;=E91+607.5*4,"=======","")</f>
        <v/>
      </c>
      <c r="F90" s="43" t="str">
        <f>IF(歩数・距離換算記録!$AL$59&gt;=F91+607.5*4,"=======","")</f>
        <v/>
      </c>
      <c r="G90" s="43" t="str">
        <f>IF(歩数・距離換算記録!$AL$59&gt;=G91+607.5*4,"=======","")</f>
        <v/>
      </c>
      <c r="H90" s="43" t="str">
        <f>IF(歩数・距離換算記録!$AL$59&gt;=H91+607.5*4,"=======","")</f>
        <v/>
      </c>
      <c r="I90" s="43" t="str">
        <f>IF(歩数・距離換算記録!$AL$59&gt;=I91+607.5*4,"=======","")</f>
        <v/>
      </c>
      <c r="J90" s="43" t="str">
        <f>IF(歩数・距離換算記録!$AL$59&gt;=J91+607.5*4,"=======","")</f>
        <v/>
      </c>
      <c r="K90" s="43" t="str">
        <f>IF(歩数・距離換算記録!$AL$59&gt;=K91+607.5*4,"=======","")</f>
        <v/>
      </c>
      <c r="L90" s="43" t="str">
        <f>IF(歩数・距離換算記録!$AL$59&gt;=L91+607.5*4,"=======","")</f>
        <v/>
      </c>
      <c r="M90" s="43" t="str">
        <f>IF(歩数・距離換算記録!$AL$59&gt;=M91+607.5*4,"=======","")</f>
        <v/>
      </c>
      <c r="N90" s="43" t="str">
        <f>IF(歩数・距離換算記録!$AL$59&gt;=N91+607.5*4,"=======","")</f>
        <v/>
      </c>
      <c r="O90" s="43" t="str">
        <f>IF(歩数・距離換算記録!$AL$59&gt;=O91+607.5*4,"=======","")</f>
        <v/>
      </c>
      <c r="P90" s="43" t="str">
        <f>IF(歩数・距離換算記録!$AL$59&gt;=P91+607.5*4,"=======","")</f>
        <v/>
      </c>
      <c r="Q90" s="43" t="str">
        <f>IF(歩数・距離換算記録!$AL$59&gt;=Q91+607.5*4,"=======","")</f>
        <v/>
      </c>
      <c r="R90" s="43" t="str">
        <f>IF(歩数・距離換算記録!$AL$59&gt;=R91+607.5*4,"=======","")</f>
        <v/>
      </c>
      <c r="S90" s="45" t="str">
        <f>IF(歩数・距離換算記録!$AL$59&gt;=S91+607.5*4,"=======","")</f>
        <v/>
      </c>
      <c r="T90" s="44" t="str">
        <f>IF(歩数・距離換算記録!$AL$59&gt;=T91+607.5*4,"=======","")</f>
        <v/>
      </c>
    </row>
    <row r="91" spans="2:20" ht="15.95" customHeight="1" x14ac:dyDescent="0.15">
      <c r="B91" s="100" t="s">
        <v>2</v>
      </c>
      <c r="C91" s="98" t="s">
        <v>31</v>
      </c>
      <c r="D91" s="117">
        <v>15</v>
      </c>
      <c r="E91" s="43">
        <v>30</v>
      </c>
      <c r="F91" s="113">
        <v>40</v>
      </c>
      <c r="G91" s="113">
        <v>50</v>
      </c>
      <c r="H91" s="113">
        <v>65</v>
      </c>
      <c r="I91" s="43">
        <v>80</v>
      </c>
      <c r="J91" s="43">
        <v>84</v>
      </c>
      <c r="K91" s="113">
        <v>92</v>
      </c>
      <c r="L91" s="43">
        <v>100</v>
      </c>
      <c r="M91" s="113">
        <v>115</v>
      </c>
      <c r="N91" s="113">
        <v>130</v>
      </c>
      <c r="O91" s="113">
        <v>145</v>
      </c>
      <c r="P91" s="113">
        <v>160</v>
      </c>
      <c r="Q91" s="113">
        <v>170</v>
      </c>
      <c r="R91" s="43">
        <v>178</v>
      </c>
      <c r="S91" s="45">
        <v>191</v>
      </c>
      <c r="T91" s="118">
        <v>200</v>
      </c>
    </row>
    <row r="92" spans="2:20" ht="15.95" customHeight="1" thickBot="1" x14ac:dyDescent="0.2">
      <c r="B92" s="126" t="s">
        <v>87</v>
      </c>
      <c r="D92" s="12">
        <f>607.5*4+D91</f>
        <v>2445</v>
      </c>
      <c r="E92" s="1"/>
      <c r="F92" s="1"/>
      <c r="G92" s="13"/>
      <c r="H92" s="115">
        <f>607.5*4+H91</f>
        <v>2495</v>
      </c>
      <c r="I92" s="8"/>
      <c r="J92" s="11"/>
      <c r="K92" s="13"/>
      <c r="L92" s="12"/>
      <c r="M92" s="13">
        <f>607.5*4+M91</f>
        <v>2545</v>
      </c>
      <c r="N92" s="13"/>
      <c r="O92" s="13"/>
      <c r="P92" s="13"/>
      <c r="Q92" s="13">
        <f>607.5*4+Q91</f>
        <v>2600</v>
      </c>
      <c r="R92" s="13"/>
      <c r="S92" s="13"/>
      <c r="T92" s="95"/>
    </row>
    <row r="93" spans="2:20" ht="15.95" customHeight="1" x14ac:dyDescent="0.15">
      <c r="B93" s="99" t="s">
        <v>33</v>
      </c>
      <c r="C93" s="101"/>
      <c r="D93" s="88" t="s">
        <v>42</v>
      </c>
      <c r="E93" s="88" t="s">
        <v>43</v>
      </c>
      <c r="F93" s="88" t="s">
        <v>44</v>
      </c>
      <c r="G93" s="88" t="s">
        <v>45</v>
      </c>
      <c r="H93" s="88" t="s">
        <v>46</v>
      </c>
      <c r="I93" s="88" t="s">
        <v>47</v>
      </c>
      <c r="J93" s="88" t="s">
        <v>48</v>
      </c>
      <c r="K93" s="88" t="s">
        <v>49</v>
      </c>
      <c r="L93" s="88"/>
      <c r="M93" s="88"/>
      <c r="N93" s="88" t="s">
        <v>73</v>
      </c>
      <c r="O93" s="88" t="s">
        <v>50</v>
      </c>
      <c r="P93" s="88" t="s">
        <v>51</v>
      </c>
      <c r="Q93" s="88" t="s">
        <v>52</v>
      </c>
      <c r="R93" s="88" t="s">
        <v>53</v>
      </c>
      <c r="S93" s="88" t="s">
        <v>54</v>
      </c>
      <c r="T93" s="89"/>
    </row>
    <row r="94" spans="2:20" ht="15.95" customHeight="1" x14ac:dyDescent="0.15">
      <c r="B94" s="100" t="s">
        <v>3</v>
      </c>
      <c r="C94" s="102" t="str">
        <f>IF(歩数・距離換算記録!$AL$59&gt;=C95+607.5*4,"=======","")</f>
        <v/>
      </c>
      <c r="D94" s="2" t="str">
        <f>IF(歩数・距離換算記録!$AL$59&gt;=D95+607.5*4,"=======","")</f>
        <v/>
      </c>
      <c r="E94" s="46" t="str">
        <f>IF(歩数・距離換算記録!$AL$59&gt;=E95+607.5*4,"=======","")</f>
        <v/>
      </c>
      <c r="F94" s="43" t="str">
        <f>IF(歩数・距離換算記録!$AL$59&gt;=F95+607.5*4,"=======","")</f>
        <v/>
      </c>
      <c r="G94" s="43" t="str">
        <f>IF(歩数・距離換算記録!$AL$59&gt;=G95+607.5*4,"=======","")</f>
        <v/>
      </c>
      <c r="H94" s="43" t="str">
        <f>IF(歩数・距離換算記録!$AL$59&gt;=H95+607.5*4,"=======","")</f>
        <v/>
      </c>
      <c r="I94" s="43" t="str">
        <f>IF(歩数・距離換算記録!$AL$59&gt;=I95+607.5*4,"=======","")</f>
        <v/>
      </c>
      <c r="J94" s="43" t="str">
        <f>IF(歩数・距離換算記録!$AL$59&gt;=J95+607.5*4,"=======","")</f>
        <v/>
      </c>
      <c r="K94" s="43" t="str">
        <f>IF(歩数・距離換算記録!$AL$59&gt;=K95+607.5*4,"=======","")</f>
        <v/>
      </c>
      <c r="L94" s="43" t="str">
        <f>IF(歩数・距離換算記録!$AL$59&gt;=L95+607.5*4,"=======","")</f>
        <v/>
      </c>
      <c r="M94" s="43" t="str">
        <f>IF(歩数・距離換算記録!$AL$59&gt;=M95+607.5*4,"=======","")</f>
        <v/>
      </c>
      <c r="N94" s="43" t="str">
        <f>IF(歩数・距離換算記録!$AL$59&gt;=N95+607.5*4,"=======","")</f>
        <v/>
      </c>
      <c r="O94" s="43" t="str">
        <f>IF(歩数・距離換算記録!$AL$59&gt;=O95+607.5*4,"=======","")</f>
        <v/>
      </c>
      <c r="P94" s="43" t="str">
        <f>IF(歩数・距離換算記録!$AL$59&gt;=P95+607.5*4,"=======","")</f>
        <v/>
      </c>
      <c r="Q94" s="43" t="str">
        <f>IF(歩数・距離換算記録!$AL$59&gt;=Q95+607.5*4,"=======","")</f>
        <v/>
      </c>
      <c r="R94" s="43" t="str">
        <f>IF(歩数・距離換算記録!$AL$59&gt;=R95+607.5*4,"=======","")</f>
        <v/>
      </c>
      <c r="S94" s="2" t="str">
        <f>IF(歩数・距離換算記録!$AL$59&gt;=S95+607.5*4,"=======","")</f>
        <v/>
      </c>
      <c r="T94" s="124" t="str">
        <f>IF(歩数・距離換算記録!$AL$59&gt;=T95+607.5*4,"=======","")</f>
        <v/>
      </c>
    </row>
    <row r="95" spans="2:20" ht="15.95" customHeight="1" x14ac:dyDescent="0.15">
      <c r="B95" s="100" t="s">
        <v>2</v>
      </c>
      <c r="C95" s="123">
        <v>215</v>
      </c>
      <c r="D95" s="119">
        <v>226</v>
      </c>
      <c r="E95" s="46">
        <v>227</v>
      </c>
      <c r="F95" s="43">
        <v>231</v>
      </c>
      <c r="G95" s="43">
        <v>234</v>
      </c>
      <c r="H95" s="43">
        <v>236</v>
      </c>
      <c r="I95" s="43">
        <v>237</v>
      </c>
      <c r="J95" s="43">
        <v>250</v>
      </c>
      <c r="K95" s="43">
        <v>252</v>
      </c>
      <c r="L95" s="113">
        <v>260</v>
      </c>
      <c r="M95" s="113">
        <v>275</v>
      </c>
      <c r="N95" s="43">
        <v>290</v>
      </c>
      <c r="O95" s="43">
        <v>294</v>
      </c>
      <c r="P95" s="43">
        <v>298</v>
      </c>
      <c r="Q95" s="43">
        <v>302</v>
      </c>
      <c r="R95" s="43">
        <v>306</v>
      </c>
      <c r="S95" s="119">
        <v>314</v>
      </c>
      <c r="T95" s="125">
        <v>324</v>
      </c>
    </row>
    <row r="96" spans="2:20" ht="15.95" customHeight="1" thickBot="1" x14ac:dyDescent="0.2">
      <c r="B96" s="126" t="s">
        <v>87</v>
      </c>
      <c r="C96" s="97">
        <f>607.5*4+C95</f>
        <v>2645</v>
      </c>
      <c r="D96" s="83"/>
      <c r="E96" s="83"/>
      <c r="F96" s="15"/>
      <c r="G96" s="12"/>
      <c r="H96" s="15"/>
      <c r="I96" s="12"/>
      <c r="J96" s="15"/>
      <c r="K96" s="12"/>
      <c r="L96" s="13"/>
      <c r="M96" s="13">
        <f>607.5*4+M95</f>
        <v>2705</v>
      </c>
      <c r="N96" s="13"/>
      <c r="O96" s="13"/>
      <c r="P96" s="13"/>
      <c r="Q96" s="13"/>
      <c r="R96" s="13"/>
      <c r="S96" s="13"/>
      <c r="T96" s="96">
        <f>607.5*4+T95</f>
        <v>2754</v>
      </c>
    </row>
    <row r="97" spans="2:20" ht="15.95" customHeight="1" x14ac:dyDescent="0.15">
      <c r="B97" s="99" t="s">
        <v>33</v>
      </c>
      <c r="C97" s="103"/>
      <c r="D97" s="87" t="s">
        <v>55</v>
      </c>
      <c r="E97" s="88" t="s">
        <v>56</v>
      </c>
      <c r="F97" s="88" t="s">
        <v>57</v>
      </c>
      <c r="G97" s="88" t="s">
        <v>58</v>
      </c>
      <c r="H97" s="88" t="s">
        <v>59</v>
      </c>
      <c r="I97" s="88"/>
      <c r="J97" s="88"/>
      <c r="K97" s="88" t="s">
        <v>60</v>
      </c>
      <c r="L97" s="88"/>
      <c r="M97" s="88"/>
      <c r="N97" s="88" t="s">
        <v>61</v>
      </c>
      <c r="O97" s="88" t="s">
        <v>62</v>
      </c>
      <c r="P97" s="88" t="s">
        <v>63</v>
      </c>
      <c r="Q97" s="88" t="s">
        <v>64</v>
      </c>
      <c r="R97" s="88" t="s">
        <v>65</v>
      </c>
      <c r="S97" s="88" t="s">
        <v>66</v>
      </c>
      <c r="T97" s="89" t="s">
        <v>67</v>
      </c>
    </row>
    <row r="98" spans="2:20" ht="15.95" customHeight="1" x14ac:dyDescent="0.15">
      <c r="B98" s="100" t="s">
        <v>3</v>
      </c>
      <c r="C98" s="46" t="str">
        <f>IF(歩数・距離換算記録!$AL$59&gt;=C99+607.5*4,"=======","")</f>
        <v/>
      </c>
      <c r="D98" s="45" t="str">
        <f>IF(歩数・距離換算記録!$AL$59&gt;=D99+607.5*4,"=======","")</f>
        <v/>
      </c>
      <c r="E98" s="2" t="str">
        <f>IF(歩数・距離換算記録!$AL$59&gt;=E99+607.5*4,"=======","")</f>
        <v/>
      </c>
      <c r="F98" s="46" t="str">
        <f>IF(歩数・距離換算記録!$AL$59&gt;=F99+607.5*4,"=======","")</f>
        <v/>
      </c>
      <c r="G98" s="43" t="str">
        <f>IF(歩数・距離換算記録!$AL$59&gt;=G99+607.5*4,"=======","")</f>
        <v/>
      </c>
      <c r="H98" s="43" t="str">
        <f>IF(歩数・距離換算記録!$AL$59&gt;=H99+607.5*4,"=======","")</f>
        <v/>
      </c>
      <c r="I98" s="43" t="str">
        <f>IF(歩数・距離換算記録!$AL$59&gt;=I99+607.5*4,"=======","")</f>
        <v/>
      </c>
      <c r="J98" s="43" t="str">
        <f>IF(歩数・距離換算記録!$AL$59&gt;=J99+607.5*4,"=======","")</f>
        <v/>
      </c>
      <c r="K98" s="43" t="str">
        <f>IF(歩数・距離換算記録!$AL$59&gt;=K99+607.5*4,"=======","")</f>
        <v/>
      </c>
      <c r="L98" s="43" t="str">
        <f>IF(歩数・距離換算記録!$AL$59&gt;=L99+607.5*4,"=======","")</f>
        <v/>
      </c>
      <c r="M98" s="43" t="str">
        <f>IF(歩数・距離換算記録!$AL$59&gt;=M99+607.5*4,"=======","")</f>
        <v/>
      </c>
      <c r="N98" s="43" t="str">
        <f>IF(歩数・距離換算記録!$AL$59&gt;=N99+607.5*4,"=======","")</f>
        <v/>
      </c>
      <c r="O98" s="43" t="str">
        <f>IF(歩数・距離換算記録!$AL$59&gt;=O99+607.5*4,"=======","")</f>
        <v/>
      </c>
      <c r="P98" s="43" t="str">
        <f>IF(歩数・距離換算記録!$AL$59&gt;=P99+607.5*4,"=======","")</f>
        <v/>
      </c>
      <c r="Q98" s="43" t="str">
        <f>IF(歩数・距離換算記録!$AL$59&gt;=Q99+607.5*4,"=======","")</f>
        <v/>
      </c>
      <c r="R98" s="43" t="str">
        <f>IF(歩数・距離換算記録!$AL$59&gt;=R99+607.5*4,"=======","")</f>
        <v/>
      </c>
      <c r="S98" s="45" t="str">
        <f>IF(歩数・距離換算記録!$AL$59&gt;=S99+607.5*4,"=======","")</f>
        <v/>
      </c>
      <c r="T98" s="44" t="str">
        <f>IF(歩数・距離換算記録!$AL$59&gt;=T99+607.5*4,"=======","")</f>
        <v/>
      </c>
    </row>
    <row r="99" spans="2:20" ht="15.95" customHeight="1" x14ac:dyDescent="0.15">
      <c r="B99" s="100" t="s">
        <v>2</v>
      </c>
      <c r="C99" s="120">
        <v>334</v>
      </c>
      <c r="D99" s="45">
        <v>344</v>
      </c>
      <c r="E99" s="119">
        <v>354</v>
      </c>
      <c r="F99" s="46">
        <v>356</v>
      </c>
      <c r="G99" s="43">
        <v>358</v>
      </c>
      <c r="H99" s="43">
        <v>361</v>
      </c>
      <c r="I99" s="113">
        <v>375</v>
      </c>
      <c r="J99" s="113">
        <v>390</v>
      </c>
      <c r="K99" s="43">
        <v>407</v>
      </c>
      <c r="L99" s="113">
        <v>415</v>
      </c>
      <c r="M99" s="113">
        <v>423</v>
      </c>
      <c r="N99" s="43">
        <v>430</v>
      </c>
      <c r="O99" s="43">
        <v>443</v>
      </c>
      <c r="P99" s="43">
        <v>453</v>
      </c>
      <c r="Q99" s="43">
        <v>453</v>
      </c>
      <c r="R99" s="43">
        <v>458</v>
      </c>
      <c r="S99" s="45">
        <v>471</v>
      </c>
      <c r="T99" s="44">
        <v>476</v>
      </c>
    </row>
    <row r="100" spans="2:20" ht="15.95" customHeight="1" thickBot="1" x14ac:dyDescent="0.2">
      <c r="B100" s="126" t="s">
        <v>87</v>
      </c>
      <c r="C100" s="13"/>
      <c r="D100" s="47"/>
      <c r="E100" s="48"/>
      <c r="F100" s="13"/>
      <c r="G100" s="15"/>
      <c r="H100" s="12"/>
      <c r="I100" s="15">
        <f>607.5*4+I99</f>
        <v>2805</v>
      </c>
      <c r="J100" s="12"/>
      <c r="K100" s="13"/>
      <c r="L100" s="12"/>
      <c r="M100" s="13">
        <f>607.5*4+M99</f>
        <v>2853</v>
      </c>
      <c r="N100" s="13"/>
      <c r="O100" s="13"/>
      <c r="P100" s="13"/>
      <c r="Q100" s="13"/>
      <c r="R100" s="13"/>
      <c r="S100" s="48">
        <f>607.5*4+S99</f>
        <v>2901</v>
      </c>
      <c r="T100" s="49"/>
    </row>
    <row r="101" spans="2:20" ht="15.95" customHeight="1" x14ac:dyDescent="0.15">
      <c r="B101" s="99" t="s">
        <v>33</v>
      </c>
      <c r="C101" s="103" t="s">
        <v>68</v>
      </c>
      <c r="D101" s="88" t="s">
        <v>69</v>
      </c>
      <c r="E101" s="87" t="s">
        <v>70</v>
      </c>
      <c r="F101" s="88" t="s">
        <v>71</v>
      </c>
      <c r="G101" s="93" t="s">
        <v>74</v>
      </c>
      <c r="H101" s="93" t="s">
        <v>75</v>
      </c>
      <c r="I101" s="93" t="s">
        <v>76</v>
      </c>
      <c r="J101" s="93" t="s">
        <v>77</v>
      </c>
      <c r="K101" s="93" t="s">
        <v>78</v>
      </c>
      <c r="L101" s="93" t="s">
        <v>79</v>
      </c>
      <c r="M101" s="93" t="s">
        <v>80</v>
      </c>
      <c r="N101" s="93"/>
      <c r="O101" s="93" t="s">
        <v>83</v>
      </c>
      <c r="P101" s="93" t="s">
        <v>84</v>
      </c>
      <c r="Q101" s="93" t="s">
        <v>85</v>
      </c>
      <c r="R101" s="93" t="s">
        <v>82</v>
      </c>
      <c r="S101" s="88"/>
      <c r="T101" s="94" t="s">
        <v>81</v>
      </c>
    </row>
    <row r="102" spans="2:20" ht="15.95" customHeight="1" x14ac:dyDescent="0.15">
      <c r="B102" s="100" t="s">
        <v>3</v>
      </c>
      <c r="C102" s="46" t="str">
        <f>IF(歩数・距離換算記録!$AL$59&gt;=C103+607.5*4,"=======","")</f>
        <v/>
      </c>
      <c r="D102" s="43" t="str">
        <f>IF(歩数・距離換算記録!$AL$59&gt;=D103+607.5*4,"=======","")</f>
        <v/>
      </c>
      <c r="E102" s="45" t="str">
        <f>IF(歩数・距離換算記録!$AL$59&gt;=E103+607.5*4,"=======","")</f>
        <v/>
      </c>
      <c r="F102" s="2" t="str">
        <f>IF(歩数・距離換算記録!$AL$59&gt;=F103+607.5*4,"=======","")</f>
        <v/>
      </c>
      <c r="G102" s="46" t="str">
        <f>IF(歩数・距離換算記録!$AL$59&gt;=G103+607.5*4,"=======","")</f>
        <v/>
      </c>
      <c r="H102" s="43" t="str">
        <f>IF(歩数・距離換算記録!$AL$59&gt;=H103+607.5*4,"=======","")</f>
        <v/>
      </c>
      <c r="I102" s="43" t="str">
        <f>IF(歩数・距離換算記録!$AL$59&gt;=I103+607.5*4,"=======","")</f>
        <v/>
      </c>
      <c r="J102" s="43" t="str">
        <f>IF(歩数・距離換算記録!$AL$59&gt;=J103+607.5*4,"=======","")</f>
        <v/>
      </c>
      <c r="K102" s="43" t="str">
        <f>IF(歩数・距離換算記録!$AL$59&gt;=K103+607.5*4,"=======","")</f>
        <v/>
      </c>
      <c r="L102" s="43" t="str">
        <f>IF(歩数・距離換算記録!$AL$59&gt;=L103+607.5*4,"=======","")</f>
        <v/>
      </c>
      <c r="M102" s="43" t="str">
        <f>IF(歩数・距離換算記録!$AL$59&gt;=M103+607.5*4,"=======","")</f>
        <v/>
      </c>
      <c r="N102" s="43" t="str">
        <f>IF(歩数・距離換算記録!$AL$59&gt;=N103+607.5*4,"=======","")</f>
        <v/>
      </c>
      <c r="O102" s="43" t="str">
        <f>IF(歩数・距離換算記録!$AL$59&gt;=O103+607.5*4,"=======","")</f>
        <v/>
      </c>
      <c r="P102" s="43" t="str">
        <f>IF(歩数・距離換算記録!$AL$59&gt;=P103+607.5*4,"=======","")</f>
        <v/>
      </c>
      <c r="Q102" s="43" t="str">
        <f>IF(歩数・距離換算記録!$AL$59&gt;=Q103+607.5*4,"=======","")</f>
        <v/>
      </c>
      <c r="R102" s="43" t="str">
        <f>IF(歩数・距離換算記録!$AL$59&gt;=R103+607.5*4,"=======","")</f>
        <v/>
      </c>
      <c r="S102" s="45" t="str">
        <f>IF(歩数・距離換算記録!$AL$59&gt;=S103+607.5*4,"=======","")</f>
        <v/>
      </c>
      <c r="T102" s="44" t="str">
        <f>IF(歩数・距離換算記録!$AL$59&gt;=T103+607.5*4,"=======","")</f>
        <v/>
      </c>
    </row>
    <row r="103" spans="2:20" ht="15.95" customHeight="1" x14ac:dyDescent="0.15">
      <c r="B103" s="100" t="s">
        <v>2</v>
      </c>
      <c r="C103" s="46">
        <v>476.5</v>
      </c>
      <c r="D103" s="43">
        <v>478.5</v>
      </c>
      <c r="E103" s="45">
        <v>480.5</v>
      </c>
      <c r="F103" s="119">
        <v>485.5</v>
      </c>
      <c r="G103" s="46">
        <v>490.5</v>
      </c>
      <c r="H103" s="43">
        <v>498.5</v>
      </c>
      <c r="I103" s="43">
        <v>506.5</v>
      </c>
      <c r="J103" s="43">
        <v>513.5</v>
      </c>
      <c r="K103" s="43">
        <v>527.5</v>
      </c>
      <c r="L103" s="43">
        <v>535.5</v>
      </c>
      <c r="M103" s="43">
        <v>550.5</v>
      </c>
      <c r="N103" s="113">
        <v>560</v>
      </c>
      <c r="O103" s="43">
        <v>567.5</v>
      </c>
      <c r="P103" s="43">
        <v>575.5</v>
      </c>
      <c r="Q103" s="43">
        <v>582.5</v>
      </c>
      <c r="R103" s="43">
        <v>589.5</v>
      </c>
      <c r="S103" s="121">
        <v>598</v>
      </c>
      <c r="T103" s="122">
        <v>607.5</v>
      </c>
    </row>
    <row r="104" spans="2:20" ht="15.95" customHeight="1" thickBot="1" x14ac:dyDescent="0.2">
      <c r="B104" s="126" t="s">
        <v>87</v>
      </c>
      <c r="C104" s="83"/>
      <c r="D104" s="83"/>
      <c r="E104" s="83"/>
      <c r="F104" s="83"/>
      <c r="G104" s="83"/>
      <c r="H104" s="84"/>
      <c r="I104" s="83"/>
      <c r="J104" s="83">
        <f>607.5*4+J103</f>
        <v>2943.5</v>
      </c>
      <c r="K104" s="84"/>
      <c r="L104" s="83"/>
      <c r="M104" s="83"/>
      <c r="N104" s="83"/>
      <c r="O104" s="83"/>
      <c r="P104" s="83">
        <f>607.5*4+P103</f>
        <v>3005.5</v>
      </c>
      <c r="Q104" s="83"/>
      <c r="R104" s="85"/>
      <c r="S104" s="85"/>
      <c r="T104" s="95" t="s">
        <v>91</v>
      </c>
    </row>
    <row r="105" spans="2:20" ht="15.95" customHeight="1" x14ac:dyDescent="0.15"/>
    <row r="106" spans="2:20" ht="15.95" customHeight="1" thickBot="1" x14ac:dyDescent="0.2">
      <c r="B106" s="58" t="s">
        <v>29</v>
      </c>
    </row>
    <row r="107" spans="2:20" ht="15.95" customHeight="1" x14ac:dyDescent="0.15">
      <c r="B107" s="99" t="s">
        <v>33</v>
      </c>
      <c r="C107" s="116" t="s">
        <v>36</v>
      </c>
      <c r="D107" s="90"/>
      <c r="E107" s="91" t="s">
        <v>37</v>
      </c>
      <c r="F107" s="91"/>
      <c r="G107" s="91"/>
      <c r="H107" s="91"/>
      <c r="I107" s="91" t="s">
        <v>38</v>
      </c>
      <c r="J107" s="91" t="s">
        <v>39</v>
      </c>
      <c r="K107" s="91"/>
      <c r="L107" s="91" t="s">
        <v>40</v>
      </c>
      <c r="M107" s="91"/>
      <c r="N107" s="91"/>
      <c r="O107" s="91"/>
      <c r="P107" s="114"/>
      <c r="Q107" s="91"/>
      <c r="R107" s="91" t="s">
        <v>41</v>
      </c>
      <c r="S107" s="91" t="s">
        <v>72</v>
      </c>
      <c r="T107" s="92"/>
    </row>
    <row r="108" spans="2:20" ht="15.95" customHeight="1" x14ac:dyDescent="0.15">
      <c r="B108" s="100" t="s">
        <v>3</v>
      </c>
      <c r="C108" s="98" t="str">
        <f>IF(歩数・距離換算記録!$AL$59&gt;=D109+607.5*5,"=======","")</f>
        <v/>
      </c>
      <c r="D108" s="2" t="str">
        <f>IF(歩数・距離換算記録!$AL$59&gt;=D109+607.5*5,"=======","")</f>
        <v/>
      </c>
      <c r="E108" s="43" t="str">
        <f>IF(歩数・距離換算記録!$AL$59&gt;=E109+607.5*5,"=======","")</f>
        <v/>
      </c>
      <c r="F108" s="43" t="str">
        <f>IF(歩数・距離換算記録!$AL$59&gt;=F109+607.5*5,"=======","")</f>
        <v/>
      </c>
      <c r="G108" s="43" t="str">
        <f>IF(歩数・距離換算記録!$AL$59&gt;=G109+607.5*5,"=======","")</f>
        <v/>
      </c>
      <c r="H108" s="43" t="str">
        <f>IF(歩数・距離換算記録!$AL$59&gt;=H109+607.5*5,"=======","")</f>
        <v/>
      </c>
      <c r="I108" s="43" t="str">
        <f>IF(歩数・距離換算記録!$AL$59&gt;=I109+607.5*5,"=======","")</f>
        <v/>
      </c>
      <c r="J108" s="43" t="str">
        <f>IF(歩数・距離換算記録!$AL$59&gt;=J109+607.5*5,"=======","")</f>
        <v/>
      </c>
      <c r="K108" s="43" t="str">
        <f>IF(歩数・距離換算記録!$AL$59&gt;=K109+607.5*5,"=======","")</f>
        <v/>
      </c>
      <c r="L108" s="43" t="str">
        <f>IF(歩数・距離換算記録!$AL$59&gt;=L109+607.5*5,"=======","")</f>
        <v/>
      </c>
      <c r="M108" s="43" t="str">
        <f>IF(歩数・距離換算記録!$AL$59&gt;=M109+607.5*5,"=======","")</f>
        <v/>
      </c>
      <c r="N108" s="43" t="str">
        <f>IF(歩数・距離換算記録!$AL$59&gt;=N109+607.5*5,"=======","")</f>
        <v/>
      </c>
      <c r="O108" s="43" t="str">
        <f>IF(歩数・距離換算記録!$AL$59&gt;=O109+607.5*5,"=======","")</f>
        <v/>
      </c>
      <c r="P108" s="43" t="str">
        <f>IF(歩数・距離換算記録!$AL$59&gt;=P109+607.5*5,"=======","")</f>
        <v/>
      </c>
      <c r="Q108" s="43" t="str">
        <f>IF(歩数・距離換算記録!$AL$59&gt;=Q109+607.5*5,"=======","")</f>
        <v/>
      </c>
      <c r="R108" s="43" t="str">
        <f>IF(歩数・距離換算記録!$AL$59&gt;=R109+607.5*5,"=======","")</f>
        <v/>
      </c>
      <c r="S108" s="45" t="str">
        <f>IF(歩数・距離換算記録!$AL$59&gt;=S109+607.5*5,"=======","")</f>
        <v/>
      </c>
      <c r="T108" s="44" t="str">
        <f>IF(歩数・距離換算記録!$AL$59&gt;=T109+607.5*5,"=======","")</f>
        <v/>
      </c>
    </row>
    <row r="109" spans="2:20" ht="15.95" customHeight="1" x14ac:dyDescent="0.15">
      <c r="B109" s="100" t="s">
        <v>2</v>
      </c>
      <c r="C109" s="98" t="s">
        <v>31</v>
      </c>
      <c r="D109" s="117">
        <v>15</v>
      </c>
      <c r="E109" s="43">
        <v>30</v>
      </c>
      <c r="F109" s="113">
        <v>40</v>
      </c>
      <c r="G109" s="113">
        <v>50</v>
      </c>
      <c r="H109" s="113">
        <v>65</v>
      </c>
      <c r="I109" s="43">
        <v>80</v>
      </c>
      <c r="J109" s="43">
        <v>84</v>
      </c>
      <c r="K109" s="113">
        <v>92</v>
      </c>
      <c r="L109" s="43">
        <v>100</v>
      </c>
      <c r="M109" s="113">
        <v>115</v>
      </c>
      <c r="N109" s="113">
        <v>130</v>
      </c>
      <c r="O109" s="113">
        <v>145</v>
      </c>
      <c r="P109" s="113">
        <v>160</v>
      </c>
      <c r="Q109" s="113">
        <v>170</v>
      </c>
      <c r="R109" s="43">
        <v>178</v>
      </c>
      <c r="S109" s="45">
        <v>191</v>
      </c>
      <c r="T109" s="118">
        <v>200</v>
      </c>
    </row>
    <row r="110" spans="2:20" ht="15.95" customHeight="1" thickBot="1" x14ac:dyDescent="0.2">
      <c r="B110" s="126" t="s">
        <v>87</v>
      </c>
      <c r="D110" s="12">
        <f>607.5*5+D109</f>
        <v>3052.5</v>
      </c>
      <c r="E110" s="1"/>
      <c r="F110" s="1"/>
      <c r="G110" s="13"/>
      <c r="H110" s="115">
        <f>607.5*5+H109</f>
        <v>3102.5</v>
      </c>
      <c r="I110" s="8"/>
      <c r="J110" s="11"/>
      <c r="K110" s="13"/>
      <c r="L110" s="12"/>
      <c r="M110" s="13">
        <f>607.5*5+M109</f>
        <v>3152.5</v>
      </c>
      <c r="N110" s="13"/>
      <c r="O110" s="13"/>
      <c r="P110" s="13">
        <f>607.5*5+P109</f>
        <v>3197.5</v>
      </c>
      <c r="Q110" s="13"/>
      <c r="R110" s="13"/>
      <c r="S110" s="13"/>
      <c r="T110" s="95"/>
    </row>
    <row r="111" spans="2:20" ht="15.95" customHeight="1" x14ac:dyDescent="0.15">
      <c r="B111" s="99" t="s">
        <v>33</v>
      </c>
      <c r="C111" s="101"/>
      <c r="D111" s="88" t="s">
        <v>42</v>
      </c>
      <c r="E111" s="88" t="s">
        <v>43</v>
      </c>
      <c r="F111" s="88" t="s">
        <v>44</v>
      </c>
      <c r="G111" s="88" t="s">
        <v>45</v>
      </c>
      <c r="H111" s="88" t="s">
        <v>46</v>
      </c>
      <c r="I111" s="88" t="s">
        <v>47</v>
      </c>
      <c r="J111" s="88" t="s">
        <v>48</v>
      </c>
      <c r="K111" s="88" t="s">
        <v>49</v>
      </c>
      <c r="L111" s="88"/>
      <c r="M111" s="88"/>
      <c r="N111" s="88" t="s">
        <v>73</v>
      </c>
      <c r="O111" s="88" t="s">
        <v>50</v>
      </c>
      <c r="P111" s="88" t="s">
        <v>51</v>
      </c>
      <c r="Q111" s="88" t="s">
        <v>52</v>
      </c>
      <c r="R111" s="88" t="s">
        <v>53</v>
      </c>
      <c r="S111" s="88" t="s">
        <v>54</v>
      </c>
      <c r="T111" s="89"/>
    </row>
    <row r="112" spans="2:20" ht="15.95" customHeight="1" x14ac:dyDescent="0.15">
      <c r="B112" s="100" t="s">
        <v>3</v>
      </c>
      <c r="C112" s="102" t="str">
        <f>IF(歩数・距離換算記録!$AL$59&gt;=C113+607.5*5,"=======","")</f>
        <v/>
      </c>
      <c r="D112" s="2" t="str">
        <f>IF(歩数・距離換算記録!$AL$59&gt;=D113+607.5*5,"=======","")</f>
        <v/>
      </c>
      <c r="E112" s="46" t="str">
        <f>IF(歩数・距離換算記録!$AL$59&gt;=E113+607.5*5,"=======","")</f>
        <v/>
      </c>
      <c r="F112" s="43" t="str">
        <f>IF(歩数・距離換算記録!$AL$59&gt;=F113+607.5*5,"=======","")</f>
        <v/>
      </c>
      <c r="G112" s="43" t="str">
        <f>IF(歩数・距離換算記録!$AL$59&gt;=G113+607.5*5,"=======","")</f>
        <v/>
      </c>
      <c r="H112" s="43" t="str">
        <f>IF(歩数・距離換算記録!$AL$59&gt;=H113+607.5*5,"=======","")</f>
        <v/>
      </c>
      <c r="I112" s="43" t="str">
        <f>IF(歩数・距離換算記録!$AL$59&gt;=I113+607.5*5,"=======","")</f>
        <v/>
      </c>
      <c r="J112" s="43" t="str">
        <f>IF(歩数・距離換算記録!$AL$59&gt;=J113+607.5*5,"=======","")</f>
        <v/>
      </c>
      <c r="K112" s="43" t="str">
        <f>IF(歩数・距離換算記録!$AL$59&gt;=K113+607.5*5,"=======","")</f>
        <v/>
      </c>
      <c r="L112" s="43" t="str">
        <f>IF(歩数・距離換算記録!$AL$59&gt;=L113+607.5*5,"=======","")</f>
        <v/>
      </c>
      <c r="M112" s="43" t="str">
        <f>IF(歩数・距離換算記録!$AL$59&gt;=M113+607.5*5,"=======","")</f>
        <v/>
      </c>
      <c r="N112" s="43" t="str">
        <f>IF(歩数・距離換算記録!$AL$59&gt;=N113+607.5*5,"=======","")</f>
        <v/>
      </c>
      <c r="O112" s="43" t="str">
        <f>IF(歩数・距離換算記録!$AL$59&gt;=O113+607.5*5,"=======","")</f>
        <v/>
      </c>
      <c r="P112" s="43" t="str">
        <f>IF(歩数・距離換算記録!$AL$59&gt;=P113+607.5*5,"=======","")</f>
        <v/>
      </c>
      <c r="Q112" s="43" t="str">
        <f>IF(歩数・距離換算記録!$AL$59&gt;=Q113+607.5*5,"=======","")</f>
        <v/>
      </c>
      <c r="R112" s="43" t="str">
        <f>IF(歩数・距離換算記録!$AL$59&gt;=R113+607.5*5,"=======","")</f>
        <v/>
      </c>
      <c r="S112" s="2" t="str">
        <f>IF(歩数・距離換算記録!$AL$59&gt;=S113+607.5*5,"=======","")</f>
        <v/>
      </c>
      <c r="T112" s="124" t="str">
        <f>IF(歩数・距離換算記録!$AL$59&gt;=T113+607.5*5,"=======","")</f>
        <v/>
      </c>
    </row>
    <row r="113" spans="2:20" ht="15.95" customHeight="1" x14ac:dyDescent="0.15">
      <c r="B113" s="100" t="s">
        <v>2</v>
      </c>
      <c r="C113" s="123">
        <v>215</v>
      </c>
      <c r="D113" s="119">
        <v>226</v>
      </c>
      <c r="E113" s="46">
        <v>227</v>
      </c>
      <c r="F113" s="43">
        <v>231</v>
      </c>
      <c r="G113" s="43">
        <v>234</v>
      </c>
      <c r="H113" s="43">
        <v>236</v>
      </c>
      <c r="I113" s="43">
        <v>237</v>
      </c>
      <c r="J113" s="43">
        <v>250</v>
      </c>
      <c r="K113" s="43">
        <v>252</v>
      </c>
      <c r="L113" s="113">
        <v>260</v>
      </c>
      <c r="M113" s="113">
        <v>275</v>
      </c>
      <c r="N113" s="43">
        <v>290</v>
      </c>
      <c r="O113" s="43">
        <v>294</v>
      </c>
      <c r="P113" s="43">
        <v>298</v>
      </c>
      <c r="Q113" s="43">
        <v>302</v>
      </c>
      <c r="R113" s="43">
        <v>306</v>
      </c>
      <c r="S113" s="119">
        <v>314</v>
      </c>
      <c r="T113" s="125">
        <v>324</v>
      </c>
    </row>
    <row r="114" spans="2:20" ht="15.95" customHeight="1" thickBot="1" x14ac:dyDescent="0.2">
      <c r="B114" s="126" t="s">
        <v>87</v>
      </c>
      <c r="C114" s="97">
        <f>607.5*5+C113</f>
        <v>3252.5</v>
      </c>
      <c r="D114" s="83"/>
      <c r="E114" s="83"/>
      <c r="F114" s="15"/>
      <c r="G114" s="12"/>
      <c r="H114" s="15"/>
      <c r="I114" s="12"/>
      <c r="J114" s="15"/>
      <c r="K114" s="12"/>
      <c r="L114" s="13">
        <f>607.5*5+L113</f>
        <v>3297.5</v>
      </c>
      <c r="M114" s="13"/>
      <c r="N114" s="13"/>
      <c r="O114" s="13"/>
      <c r="P114" s="13"/>
      <c r="Q114" s="13"/>
      <c r="R114" s="13"/>
      <c r="S114" s="13">
        <f>607.5*5+S113</f>
        <v>3351.5</v>
      </c>
      <c r="T114" s="96"/>
    </row>
    <row r="115" spans="2:20" ht="15.95" customHeight="1" x14ac:dyDescent="0.15">
      <c r="B115" s="99" t="s">
        <v>33</v>
      </c>
      <c r="C115" s="103"/>
      <c r="D115" s="87" t="s">
        <v>55</v>
      </c>
      <c r="E115" s="88" t="s">
        <v>56</v>
      </c>
      <c r="F115" s="88" t="s">
        <v>57</v>
      </c>
      <c r="G115" s="88" t="s">
        <v>58</v>
      </c>
      <c r="H115" s="88" t="s">
        <v>59</v>
      </c>
      <c r="I115" s="88"/>
      <c r="J115" s="88"/>
      <c r="K115" s="88" t="s">
        <v>60</v>
      </c>
      <c r="L115" s="88"/>
      <c r="M115" s="88"/>
      <c r="N115" s="88" t="s">
        <v>61</v>
      </c>
      <c r="O115" s="88" t="s">
        <v>62</v>
      </c>
      <c r="P115" s="88" t="s">
        <v>63</v>
      </c>
      <c r="Q115" s="88" t="s">
        <v>64</v>
      </c>
      <c r="R115" s="88" t="s">
        <v>65</v>
      </c>
      <c r="S115" s="88" t="s">
        <v>66</v>
      </c>
      <c r="T115" s="89" t="s">
        <v>67</v>
      </c>
    </row>
    <row r="116" spans="2:20" ht="15.95" customHeight="1" x14ac:dyDescent="0.15">
      <c r="B116" s="100" t="s">
        <v>3</v>
      </c>
      <c r="C116" s="46" t="str">
        <f>IF(歩数・距離換算記録!$AL$59&gt;=C117+607.5*5,"=======","")</f>
        <v/>
      </c>
      <c r="D116" s="45" t="str">
        <f>IF(歩数・距離換算記録!$AL$59&gt;=D117+607.5*5,"=======","")</f>
        <v/>
      </c>
      <c r="E116" s="2" t="str">
        <f>IF(歩数・距離換算記録!$AL$59&gt;=E117+607.5*5,"=======","")</f>
        <v/>
      </c>
      <c r="F116" s="46" t="str">
        <f>IF(歩数・距離換算記録!$AL$59&gt;=F117+607.5*5,"=======","")</f>
        <v/>
      </c>
      <c r="G116" s="43" t="str">
        <f>IF(歩数・距離換算記録!$AL$59&gt;=G117+607.5*5,"=======","")</f>
        <v/>
      </c>
      <c r="H116" s="43" t="str">
        <f>IF(歩数・距離換算記録!$AL$59&gt;=H117+607.5*5,"=======","")</f>
        <v/>
      </c>
      <c r="I116" s="43" t="str">
        <f>IF(歩数・距離換算記録!$AL$59&gt;=I117+607.5*5,"=======","")</f>
        <v/>
      </c>
      <c r="J116" s="43" t="str">
        <f>IF(歩数・距離換算記録!$AL$59&gt;=J117+607.5*5,"=======","")</f>
        <v/>
      </c>
      <c r="K116" s="43" t="str">
        <f>IF(歩数・距離換算記録!$AL$59&gt;=K117+607.5*5,"=======","")</f>
        <v/>
      </c>
      <c r="L116" s="43" t="str">
        <f>IF(歩数・距離換算記録!$AL$59&gt;=L117+607.5*5,"=======","")</f>
        <v/>
      </c>
      <c r="M116" s="43" t="str">
        <f>IF(歩数・距離換算記録!$AL$59&gt;=M117+607.5*5,"=======","")</f>
        <v/>
      </c>
      <c r="N116" s="43" t="str">
        <f>IF(歩数・距離換算記録!$AL$59&gt;=N117+607.5*5,"=======","")</f>
        <v/>
      </c>
      <c r="O116" s="43" t="str">
        <f>IF(歩数・距離換算記録!$AL$59&gt;=O117+607.5*5,"=======","")</f>
        <v/>
      </c>
      <c r="P116" s="43" t="str">
        <f>IF(歩数・距離換算記録!$AL$59&gt;=P117+607.5*5,"=======","")</f>
        <v/>
      </c>
      <c r="Q116" s="43" t="str">
        <f>IF(歩数・距離換算記録!$AL$59&gt;=Q117+607.5*5,"=======","")</f>
        <v/>
      </c>
      <c r="R116" s="43" t="str">
        <f>IF(歩数・距離換算記録!$AL$59&gt;=R117+607.5*5,"=======","")</f>
        <v/>
      </c>
      <c r="S116" s="45" t="str">
        <f>IF(歩数・距離換算記録!$AL$59&gt;=S117+607.5*5,"=======","")</f>
        <v/>
      </c>
      <c r="T116" s="44" t="str">
        <f>IF(歩数・距離換算記録!$AL$59&gt;=T117+607.5*5,"=======","")</f>
        <v/>
      </c>
    </row>
    <row r="117" spans="2:20" ht="15.95" customHeight="1" x14ac:dyDescent="0.15">
      <c r="B117" s="100" t="s">
        <v>2</v>
      </c>
      <c r="C117" s="120">
        <v>334</v>
      </c>
      <c r="D117" s="45">
        <v>344</v>
      </c>
      <c r="E117" s="119">
        <v>354</v>
      </c>
      <c r="F117" s="46">
        <v>356</v>
      </c>
      <c r="G117" s="43">
        <v>358</v>
      </c>
      <c r="H117" s="43">
        <v>361</v>
      </c>
      <c r="I117" s="113">
        <v>375</v>
      </c>
      <c r="J117" s="113">
        <v>390</v>
      </c>
      <c r="K117" s="43">
        <v>407</v>
      </c>
      <c r="L117" s="113">
        <v>415</v>
      </c>
      <c r="M117" s="113">
        <v>423</v>
      </c>
      <c r="N117" s="43">
        <v>430</v>
      </c>
      <c r="O117" s="43">
        <v>443</v>
      </c>
      <c r="P117" s="43">
        <v>453</v>
      </c>
      <c r="Q117" s="43">
        <v>453</v>
      </c>
      <c r="R117" s="43">
        <v>458</v>
      </c>
      <c r="S117" s="45">
        <v>471</v>
      </c>
      <c r="T117" s="44">
        <v>476</v>
      </c>
    </row>
    <row r="118" spans="2:20" ht="15.95" customHeight="1" thickBot="1" x14ac:dyDescent="0.2">
      <c r="B118" s="126" t="s">
        <v>87</v>
      </c>
      <c r="C118" s="13"/>
      <c r="D118" s="47"/>
      <c r="E118" s="48"/>
      <c r="F118" s="13"/>
      <c r="G118" s="15"/>
      <c r="H118" s="12">
        <f>607.5*5+H117</f>
        <v>3398.5</v>
      </c>
      <c r="I118" s="15"/>
      <c r="J118" s="12"/>
      <c r="K118" s="13"/>
      <c r="L118" s="12">
        <f>607.5*5+L117</f>
        <v>3452.5</v>
      </c>
      <c r="M118" s="13"/>
      <c r="N118" s="13"/>
      <c r="O118" s="13"/>
      <c r="P118" s="13"/>
      <c r="Q118" s="13"/>
      <c r="R118" s="13">
        <f>607.5*5+R117</f>
        <v>3495.5</v>
      </c>
      <c r="S118" s="48"/>
      <c r="T118" s="49"/>
    </row>
    <row r="119" spans="2:20" ht="15.95" customHeight="1" x14ac:dyDescent="0.15">
      <c r="B119" s="99" t="s">
        <v>33</v>
      </c>
      <c r="C119" s="103" t="s">
        <v>68</v>
      </c>
      <c r="D119" s="88" t="s">
        <v>69</v>
      </c>
      <c r="E119" s="87" t="s">
        <v>70</v>
      </c>
      <c r="F119" s="88" t="s">
        <v>71</v>
      </c>
      <c r="G119" s="93" t="s">
        <v>74</v>
      </c>
      <c r="H119" s="93" t="s">
        <v>75</v>
      </c>
      <c r="I119" s="93" t="s">
        <v>76</v>
      </c>
      <c r="J119" s="93" t="s">
        <v>77</v>
      </c>
      <c r="K119" s="93" t="s">
        <v>78</v>
      </c>
      <c r="L119" s="93" t="s">
        <v>79</v>
      </c>
      <c r="M119" s="93" t="s">
        <v>80</v>
      </c>
      <c r="N119" s="93"/>
      <c r="O119" s="93" t="s">
        <v>83</v>
      </c>
      <c r="P119" s="93" t="s">
        <v>84</v>
      </c>
      <c r="Q119" s="93" t="s">
        <v>85</v>
      </c>
      <c r="R119" s="93" t="s">
        <v>82</v>
      </c>
      <c r="S119" s="88"/>
      <c r="T119" s="94" t="s">
        <v>81</v>
      </c>
    </row>
    <row r="120" spans="2:20" ht="15.95" customHeight="1" x14ac:dyDescent="0.15">
      <c r="B120" s="100" t="s">
        <v>3</v>
      </c>
      <c r="C120" s="46" t="str">
        <f>IF(歩数・距離換算記録!$AL$59&gt;=C121+607.5*5,"=======","")</f>
        <v/>
      </c>
      <c r="D120" s="43" t="str">
        <f>IF(歩数・距離換算記録!$AL$59&gt;=D121+607.5*5,"=======","")</f>
        <v/>
      </c>
      <c r="E120" s="45" t="str">
        <f>IF(歩数・距離換算記録!$AL$59&gt;=E121+607.5*5,"=======","")</f>
        <v/>
      </c>
      <c r="F120" s="2" t="str">
        <f>IF(歩数・距離換算記録!$AL$59&gt;=F121+607.5*5,"=======","")</f>
        <v/>
      </c>
      <c r="G120" s="46" t="str">
        <f>IF(歩数・距離換算記録!$AL$59&gt;=G121+607.5*5,"=======","")</f>
        <v/>
      </c>
      <c r="H120" s="43" t="str">
        <f>IF(歩数・距離換算記録!$AL$59&gt;=H121+607.5*5,"=======","")</f>
        <v/>
      </c>
      <c r="I120" s="43" t="str">
        <f>IF(歩数・距離換算記録!$AL$59&gt;=I121+607.5*5,"=======","")</f>
        <v/>
      </c>
      <c r="J120" s="43" t="str">
        <f>IF(歩数・距離換算記録!$AL$59&gt;=J121+607.5*5,"=======","")</f>
        <v/>
      </c>
      <c r="K120" s="43" t="str">
        <f>IF(歩数・距離換算記録!$AL$59&gt;=K121+607.5*5,"=======","")</f>
        <v/>
      </c>
      <c r="L120" s="43" t="str">
        <f>IF(歩数・距離換算記録!$AL$59&gt;=L121+607.5*5,"=======","")</f>
        <v/>
      </c>
      <c r="M120" s="43" t="str">
        <f>IF(歩数・距離換算記録!$AL$59&gt;=M121+607.5*5,"=======","")</f>
        <v/>
      </c>
      <c r="N120" s="43" t="str">
        <f>IF(歩数・距離換算記録!$AL$59&gt;=N121+607.5*5,"=======","")</f>
        <v/>
      </c>
      <c r="O120" s="43" t="str">
        <f>IF(歩数・距離換算記録!$AL$59&gt;=O121+607.5*5,"=======","")</f>
        <v/>
      </c>
      <c r="P120" s="43" t="str">
        <f>IF(歩数・距離換算記録!$AL$59&gt;=P121+607.5*5,"=======","")</f>
        <v/>
      </c>
      <c r="Q120" s="43" t="str">
        <f>IF(歩数・距離換算記録!$AL$59&gt;=Q121+607.5*5,"=======","")</f>
        <v/>
      </c>
      <c r="R120" s="43" t="str">
        <f>IF(歩数・距離換算記録!$AL$59&gt;=R121+607.5*5,"=======","")</f>
        <v/>
      </c>
      <c r="S120" s="45" t="str">
        <f>IF(歩数・距離換算記録!$AL$59&gt;=S121+607.5*5,"=======","")</f>
        <v/>
      </c>
      <c r="T120" s="44" t="str">
        <f>IF(歩数・距離換算記録!$AL$59&gt;=T121+607.5*5,"=======","")</f>
        <v/>
      </c>
    </row>
    <row r="121" spans="2:20" ht="15.95" customHeight="1" x14ac:dyDescent="0.15">
      <c r="B121" s="100" t="s">
        <v>2</v>
      </c>
      <c r="C121" s="46">
        <v>476.5</v>
      </c>
      <c r="D121" s="43">
        <v>478.5</v>
      </c>
      <c r="E121" s="45">
        <v>480.5</v>
      </c>
      <c r="F121" s="119">
        <v>485.5</v>
      </c>
      <c r="G121" s="46">
        <v>490.5</v>
      </c>
      <c r="H121" s="43">
        <v>498.5</v>
      </c>
      <c r="I121" s="43">
        <v>506.5</v>
      </c>
      <c r="J121" s="43">
        <v>513.5</v>
      </c>
      <c r="K121" s="43">
        <v>527.5</v>
      </c>
      <c r="L121" s="43">
        <v>535.5</v>
      </c>
      <c r="M121" s="43">
        <v>550.5</v>
      </c>
      <c r="N121" s="113">
        <v>560</v>
      </c>
      <c r="O121" s="43">
        <v>567.5</v>
      </c>
      <c r="P121" s="43">
        <v>575.5</v>
      </c>
      <c r="Q121" s="43">
        <v>582.5</v>
      </c>
      <c r="R121" s="43">
        <v>589.5</v>
      </c>
      <c r="S121" s="121">
        <v>598</v>
      </c>
      <c r="T121" s="122">
        <v>607.5</v>
      </c>
    </row>
    <row r="122" spans="2:20" ht="15.95" customHeight="1" thickBot="1" x14ac:dyDescent="0.2">
      <c r="B122" s="126" t="s">
        <v>87</v>
      </c>
      <c r="C122" s="83"/>
      <c r="D122" s="83"/>
      <c r="E122" s="83"/>
      <c r="F122" s="83"/>
      <c r="G122" s="83"/>
      <c r="H122" s="84"/>
      <c r="I122" s="83"/>
      <c r="J122" s="83">
        <f>607.5*5+J121</f>
        <v>3551</v>
      </c>
      <c r="K122" s="84"/>
      <c r="L122" s="83"/>
      <c r="M122" s="83"/>
      <c r="N122" s="83">
        <f>607.5*5+N121</f>
        <v>3597.5</v>
      </c>
      <c r="O122" s="83"/>
      <c r="P122" s="83"/>
      <c r="Q122" s="83"/>
      <c r="R122" s="85"/>
      <c r="S122" s="85"/>
      <c r="T122" s="95" t="s">
        <v>92</v>
      </c>
    </row>
  </sheetData>
  <sheetProtection sheet="1" objects="1" scenarios="1" selectLockedCells="1"/>
  <phoneticPr fontId="2"/>
  <conditionalFormatting sqref="D9">
    <cfRule type="cellIs" dxfId="47" priority="136" stopIfTrue="1" operator="greaterThan">
      <formula>""""""</formula>
    </cfRule>
  </conditionalFormatting>
  <conditionalFormatting sqref="C9">
    <cfRule type="cellIs" dxfId="46" priority="135" stopIfTrue="1" operator="greaterThan">
      <formula>""""""</formula>
    </cfRule>
  </conditionalFormatting>
  <conditionalFormatting sqref="E9:T9">
    <cfRule type="cellIs" dxfId="45" priority="134" stopIfTrue="1" operator="greaterThan">
      <formula>""""""</formula>
    </cfRule>
  </conditionalFormatting>
  <conditionalFormatting sqref="C13:R13">
    <cfRule type="cellIs" dxfId="44" priority="133" stopIfTrue="1" operator="greaterThan">
      <formula>""""""</formula>
    </cfRule>
  </conditionalFormatting>
  <conditionalFormatting sqref="C17:T17">
    <cfRule type="cellIs" dxfId="43" priority="132" stopIfTrue="1" operator="greaterThan">
      <formula>""""""</formula>
    </cfRule>
  </conditionalFormatting>
  <conditionalFormatting sqref="C21:S21">
    <cfRule type="cellIs" dxfId="42" priority="131" stopIfTrue="1" operator="greaterThan">
      <formula>""""""</formula>
    </cfRule>
  </conditionalFormatting>
  <conditionalFormatting sqref="T21">
    <cfRule type="cellIs" dxfId="41" priority="80" stopIfTrue="1" operator="greaterThan">
      <formula>""""""</formula>
    </cfRule>
  </conditionalFormatting>
  <conditionalFormatting sqref="S13:T13">
    <cfRule type="cellIs" dxfId="40" priority="73" stopIfTrue="1" operator="greaterThan">
      <formula>""""""</formula>
    </cfRule>
  </conditionalFormatting>
  <conditionalFormatting sqref="D27">
    <cfRule type="cellIs" dxfId="39" priority="48" stopIfTrue="1" operator="greaterThan">
      <formula>""""""</formula>
    </cfRule>
  </conditionalFormatting>
  <conditionalFormatting sqref="C27">
    <cfRule type="cellIs" dxfId="38" priority="47" stopIfTrue="1" operator="greaterThan">
      <formula>""""""</formula>
    </cfRule>
  </conditionalFormatting>
  <conditionalFormatting sqref="E27:T27">
    <cfRule type="cellIs" dxfId="37" priority="46" stopIfTrue="1" operator="greaterThan">
      <formula>""""""</formula>
    </cfRule>
  </conditionalFormatting>
  <conditionalFormatting sqref="C31:R31">
    <cfRule type="cellIs" dxfId="36" priority="45" stopIfTrue="1" operator="greaterThan">
      <formula>""""""</formula>
    </cfRule>
  </conditionalFormatting>
  <conditionalFormatting sqref="C35:T35">
    <cfRule type="cellIs" dxfId="35" priority="44" stopIfTrue="1" operator="greaterThan">
      <formula>""""""</formula>
    </cfRule>
  </conditionalFormatting>
  <conditionalFormatting sqref="C39:S39">
    <cfRule type="cellIs" dxfId="34" priority="43" stopIfTrue="1" operator="greaterThan">
      <formula>""""""</formula>
    </cfRule>
  </conditionalFormatting>
  <conditionalFormatting sqref="T39">
    <cfRule type="cellIs" dxfId="33" priority="42" stopIfTrue="1" operator="greaterThan">
      <formula>""""""</formula>
    </cfRule>
  </conditionalFormatting>
  <conditionalFormatting sqref="S31:T31">
    <cfRule type="cellIs" dxfId="32" priority="41" stopIfTrue="1" operator="greaterThan">
      <formula>""""""</formula>
    </cfRule>
  </conditionalFormatting>
  <conditionalFormatting sqref="D49">
    <cfRule type="cellIs" dxfId="31" priority="40" stopIfTrue="1" operator="greaterThan">
      <formula>""""""</formula>
    </cfRule>
  </conditionalFormatting>
  <conditionalFormatting sqref="C49">
    <cfRule type="cellIs" dxfId="30" priority="39" stopIfTrue="1" operator="greaterThan">
      <formula>""""""</formula>
    </cfRule>
  </conditionalFormatting>
  <conditionalFormatting sqref="E49:T49">
    <cfRule type="cellIs" dxfId="29" priority="38" stopIfTrue="1" operator="greaterThan">
      <formula>""""""</formula>
    </cfRule>
  </conditionalFormatting>
  <conditionalFormatting sqref="C53:R53">
    <cfRule type="cellIs" dxfId="28" priority="37" stopIfTrue="1" operator="greaterThan">
      <formula>""""""</formula>
    </cfRule>
  </conditionalFormatting>
  <conditionalFormatting sqref="C57:T57">
    <cfRule type="cellIs" dxfId="27" priority="36" stopIfTrue="1" operator="greaterThan">
      <formula>""""""</formula>
    </cfRule>
  </conditionalFormatting>
  <conditionalFormatting sqref="C61:S61">
    <cfRule type="cellIs" dxfId="26" priority="35" stopIfTrue="1" operator="greaterThan">
      <formula>""""""</formula>
    </cfRule>
  </conditionalFormatting>
  <conditionalFormatting sqref="T61">
    <cfRule type="cellIs" dxfId="25" priority="34" stopIfTrue="1" operator="greaterThan">
      <formula>""""""</formula>
    </cfRule>
  </conditionalFormatting>
  <conditionalFormatting sqref="S53:T53">
    <cfRule type="cellIs" dxfId="24" priority="33" stopIfTrue="1" operator="greaterThan">
      <formula>""""""</formula>
    </cfRule>
  </conditionalFormatting>
  <conditionalFormatting sqref="D67">
    <cfRule type="cellIs" dxfId="23" priority="32" stopIfTrue="1" operator="greaterThan">
      <formula>""""""</formula>
    </cfRule>
  </conditionalFormatting>
  <conditionalFormatting sqref="C67">
    <cfRule type="cellIs" dxfId="22" priority="31" stopIfTrue="1" operator="greaterThan">
      <formula>""""""</formula>
    </cfRule>
  </conditionalFormatting>
  <conditionalFormatting sqref="E67:T67">
    <cfRule type="cellIs" dxfId="21" priority="30" stopIfTrue="1" operator="greaterThan">
      <formula>""""""</formula>
    </cfRule>
  </conditionalFormatting>
  <conditionalFormatting sqref="C71:R71">
    <cfRule type="cellIs" dxfId="20" priority="29" stopIfTrue="1" operator="greaterThan">
      <formula>""""""</formula>
    </cfRule>
  </conditionalFormatting>
  <conditionalFormatting sqref="C75:T75">
    <cfRule type="cellIs" dxfId="19" priority="28" stopIfTrue="1" operator="greaterThan">
      <formula>""""""</formula>
    </cfRule>
  </conditionalFormatting>
  <conditionalFormatting sqref="C79:S79">
    <cfRule type="cellIs" dxfId="18" priority="27" stopIfTrue="1" operator="greaterThan">
      <formula>""""""</formula>
    </cfRule>
  </conditionalFormatting>
  <conditionalFormatting sqref="T79">
    <cfRule type="cellIs" dxfId="17" priority="26" stopIfTrue="1" operator="greaterThan">
      <formula>""""""</formula>
    </cfRule>
  </conditionalFormatting>
  <conditionalFormatting sqref="S71:T71">
    <cfRule type="cellIs" dxfId="16" priority="25" stopIfTrue="1" operator="greaterThan">
      <formula>""""""</formula>
    </cfRule>
  </conditionalFormatting>
  <conditionalFormatting sqref="D90">
    <cfRule type="cellIs" dxfId="15" priority="24" stopIfTrue="1" operator="greaterThan">
      <formula>""""""</formula>
    </cfRule>
  </conditionalFormatting>
  <conditionalFormatting sqref="C90">
    <cfRule type="cellIs" dxfId="14" priority="23" stopIfTrue="1" operator="greaterThan">
      <formula>""""""</formula>
    </cfRule>
  </conditionalFormatting>
  <conditionalFormatting sqref="E90:T90">
    <cfRule type="cellIs" dxfId="13" priority="22" stopIfTrue="1" operator="greaterThan">
      <formula>""""""</formula>
    </cfRule>
  </conditionalFormatting>
  <conditionalFormatting sqref="C94:R94">
    <cfRule type="cellIs" dxfId="12" priority="21" stopIfTrue="1" operator="greaterThan">
      <formula>""""""</formula>
    </cfRule>
  </conditionalFormatting>
  <conditionalFormatting sqref="C98:T98">
    <cfRule type="cellIs" dxfId="11" priority="20" stopIfTrue="1" operator="greaterThan">
      <formula>""""""</formula>
    </cfRule>
  </conditionalFormatting>
  <conditionalFormatting sqref="C102:S102">
    <cfRule type="cellIs" dxfId="10" priority="19" stopIfTrue="1" operator="greaterThan">
      <formula>""""""</formula>
    </cfRule>
  </conditionalFormatting>
  <conditionalFormatting sqref="T102">
    <cfRule type="cellIs" dxfId="9" priority="18" stopIfTrue="1" operator="greaterThan">
      <formula>""""""</formula>
    </cfRule>
  </conditionalFormatting>
  <conditionalFormatting sqref="S94:T94">
    <cfRule type="cellIs" dxfId="8" priority="17" stopIfTrue="1" operator="greaterThan">
      <formula>""""""</formula>
    </cfRule>
  </conditionalFormatting>
  <conditionalFormatting sqref="D108">
    <cfRule type="cellIs" dxfId="7" priority="8" stopIfTrue="1" operator="greaterThan">
      <formula>""""""</formula>
    </cfRule>
  </conditionalFormatting>
  <conditionalFormatting sqref="C108">
    <cfRule type="cellIs" dxfId="6" priority="7" stopIfTrue="1" operator="greaterThan">
      <formula>""""""</formula>
    </cfRule>
  </conditionalFormatting>
  <conditionalFormatting sqref="E108:T108">
    <cfRule type="cellIs" dxfId="5" priority="6" stopIfTrue="1" operator="greaterThan">
      <formula>""""""</formula>
    </cfRule>
  </conditionalFormatting>
  <conditionalFormatting sqref="C112:R112">
    <cfRule type="cellIs" dxfId="4" priority="5" stopIfTrue="1" operator="greaterThan">
      <formula>""""""</formula>
    </cfRule>
  </conditionalFormatting>
  <conditionalFormatting sqref="C116:T116">
    <cfRule type="cellIs" dxfId="3" priority="4" stopIfTrue="1" operator="greaterThan">
      <formula>""""""</formula>
    </cfRule>
  </conditionalFormatting>
  <conditionalFormatting sqref="C120:S120">
    <cfRule type="cellIs" dxfId="2" priority="3" stopIfTrue="1" operator="greaterThan">
      <formula>""""""</formula>
    </cfRule>
  </conditionalFormatting>
  <conditionalFormatting sqref="T120">
    <cfRule type="cellIs" dxfId="1" priority="2" stopIfTrue="1" operator="greaterThan">
      <formula>""""""</formula>
    </cfRule>
  </conditionalFormatting>
  <conditionalFormatting sqref="S112:T112">
    <cfRule type="cellIs" dxfId="0" priority="1" stopIfTrue="1" operator="greaterThan">
      <formula>""""""</formula>
    </cfRule>
  </conditionalFormatting>
  <pageMargins left="0.39370078740157483" right="0" top="0.15748031496062992" bottom="0.15748031496062992" header="0.11811023622047245" footer="0.11811023622047245"/>
  <pageSetup paperSize="9" scale="95" orientation="landscape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59"/>
  <sheetViews>
    <sheetView zoomScale="80" zoomScaleNormal="80" workbookViewId="0">
      <pane xSplit="3" ySplit="11" topLeftCell="H12" activePane="bottomRight" state="frozen"/>
      <selection pane="topRight" activeCell="D1" sqref="D1"/>
      <selection pane="bottomLeft" activeCell="A12" sqref="A12"/>
      <selection pane="bottomRight" activeCell="K12" sqref="K12"/>
    </sheetView>
  </sheetViews>
  <sheetFormatPr defaultRowHeight="13.5" x14ac:dyDescent="0.15"/>
  <cols>
    <col min="1" max="1" width="3.5" customWidth="1"/>
    <col min="2" max="2" width="3" customWidth="1"/>
    <col min="3" max="3" width="4.625" customWidth="1"/>
    <col min="4" max="34" width="5.875" customWidth="1"/>
    <col min="35" max="35" width="5.875" bestFit="1" customWidth="1"/>
    <col min="36" max="36" width="0.25" customWidth="1"/>
    <col min="37" max="37" width="0.5" customWidth="1"/>
    <col min="38" max="38" width="0.25" customWidth="1"/>
  </cols>
  <sheetData>
    <row r="3" spans="1:38" ht="17.25" x14ac:dyDescent="0.15">
      <c r="K3" s="18" t="s">
        <v>9</v>
      </c>
      <c r="L3" s="19"/>
      <c r="M3" s="19"/>
      <c r="N3" s="19"/>
      <c r="O3" s="19"/>
      <c r="P3" s="19"/>
      <c r="Q3" s="19"/>
      <c r="R3" s="19"/>
      <c r="S3" s="19"/>
      <c r="T3" s="19"/>
      <c r="AD3" s="16" t="s">
        <v>30</v>
      </c>
      <c r="AE3" s="128"/>
      <c r="AF3" s="128"/>
      <c r="AG3" s="128"/>
      <c r="AH3" s="128"/>
    </row>
    <row r="4" spans="1:38" ht="17.25" x14ac:dyDescent="0.15">
      <c r="D4" s="52" t="s">
        <v>99</v>
      </c>
      <c r="M4" s="20"/>
      <c r="N4" s="21"/>
      <c r="O4" s="21"/>
      <c r="P4" s="21"/>
      <c r="Q4" s="21"/>
      <c r="R4" s="21"/>
      <c r="S4" s="21"/>
      <c r="T4" s="21"/>
      <c r="Z4" s="53"/>
      <c r="AD4" s="1"/>
      <c r="AE4" s="1"/>
      <c r="AF4" s="17"/>
      <c r="AG4" s="54"/>
      <c r="AH4" s="17"/>
    </row>
    <row r="5" spans="1:38" ht="17.25" x14ac:dyDescent="0.15">
      <c r="D5" s="50" t="s">
        <v>32</v>
      </c>
      <c r="M5" s="20"/>
      <c r="N5" s="21"/>
      <c r="O5" s="21"/>
      <c r="P5" s="21"/>
      <c r="Q5" s="21"/>
      <c r="R5" s="50" t="s">
        <v>10</v>
      </c>
      <c r="S5" s="21"/>
      <c r="T5" s="21"/>
      <c r="AA5" s="51" t="s">
        <v>11</v>
      </c>
      <c r="AB5" s="127">
        <v>68</v>
      </c>
      <c r="AC5" s="127"/>
      <c r="AD5" s="1" t="s">
        <v>12</v>
      </c>
      <c r="AE5" s="1"/>
      <c r="AF5" s="17"/>
      <c r="AG5" s="17"/>
      <c r="AH5" s="17"/>
    </row>
    <row r="6" spans="1:38" ht="18.75" customHeight="1" thickBot="1" x14ac:dyDescent="0.2"/>
    <row r="7" spans="1:38" ht="14.25" thickBot="1" x14ac:dyDescent="0.2">
      <c r="A7" s="14" t="s">
        <v>6</v>
      </c>
      <c r="B7" s="22" t="s">
        <v>7</v>
      </c>
      <c r="C7" s="23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3">
        <v>22</v>
      </c>
      <c r="Z7" s="3">
        <v>23</v>
      </c>
      <c r="AA7" s="3">
        <v>24</v>
      </c>
      <c r="AB7" s="3">
        <v>25</v>
      </c>
      <c r="AC7" s="3">
        <v>26</v>
      </c>
      <c r="AD7" s="3">
        <v>27</v>
      </c>
      <c r="AE7" s="3">
        <v>28</v>
      </c>
      <c r="AF7" s="3">
        <v>29</v>
      </c>
      <c r="AG7" s="3">
        <v>30</v>
      </c>
      <c r="AH7" s="4">
        <v>31</v>
      </c>
      <c r="AI7" s="24" t="s">
        <v>8</v>
      </c>
    </row>
    <row r="8" spans="1:38" ht="12.4" hidden="1" customHeight="1" x14ac:dyDescent="0.15">
      <c r="A8" s="5"/>
      <c r="B8" s="25" t="s">
        <v>0</v>
      </c>
      <c r="C8" s="26" t="s"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  <c r="AI8" s="29"/>
    </row>
    <row r="9" spans="1:38" ht="12.4" hidden="1" customHeight="1" x14ac:dyDescent="0.15">
      <c r="A9" s="5">
        <v>6</v>
      </c>
      <c r="B9" s="26" t="s">
        <v>1</v>
      </c>
      <c r="C9" s="30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2"/>
      <c r="AI9" s="33"/>
    </row>
    <row r="10" spans="1:38" ht="12.4" hidden="1" customHeight="1" x14ac:dyDescent="0.15">
      <c r="A10" s="5"/>
      <c r="B10" s="34" t="s">
        <v>4</v>
      </c>
      <c r="C10" s="30" t="s">
        <v>13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  <c r="AI10" s="35"/>
    </row>
    <row r="11" spans="1:38" ht="12.4" hidden="1" customHeight="1" thickBot="1" x14ac:dyDescent="0.2">
      <c r="A11" s="6"/>
      <c r="B11" s="36" t="s">
        <v>5</v>
      </c>
      <c r="C11" s="37" t="s">
        <v>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I11" s="40"/>
    </row>
    <row r="12" spans="1:38" ht="11.25" customHeight="1" x14ac:dyDescent="0.15">
      <c r="A12" s="7"/>
      <c r="B12" s="41" t="s">
        <v>0</v>
      </c>
      <c r="C12" s="42" t="s"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8"/>
      <c r="AI12" s="60"/>
    </row>
    <row r="13" spans="1:38" ht="12.4" customHeight="1" x14ac:dyDescent="0.15">
      <c r="A13" s="5">
        <v>7</v>
      </c>
      <c r="B13" s="26" t="s">
        <v>1</v>
      </c>
      <c r="C13" s="30" t="s">
        <v>2</v>
      </c>
      <c r="D13" s="61" t="str">
        <f>IF(D12&lt;=0,"",(SUMPRODUCT(ROUND(($D$12:D12)/100,0)*100)))</f>
        <v/>
      </c>
      <c r="E13" s="61" t="str">
        <f>IF(E12&lt;=0,"",(SUMPRODUCT(ROUND(($D$12:E12)/100,0)*100)))</f>
        <v/>
      </c>
      <c r="F13" s="61" t="str">
        <f>IF(F12&lt;=0,"",(SUMPRODUCT(ROUND(($D$12:F12)/100,0)*100)))</f>
        <v/>
      </c>
      <c r="G13" s="61" t="str">
        <f>IF(G12&lt;=0,"",(SUMPRODUCT(ROUND(($D$12:G12)/100,0)*100)))</f>
        <v/>
      </c>
      <c r="H13" s="61" t="str">
        <f>IF(H12&lt;=0,"",(SUMPRODUCT(ROUND(($D$12:H12)/100,0)*100)))</f>
        <v/>
      </c>
      <c r="I13" s="61" t="str">
        <f>IF(I12&lt;=0,"",(SUMPRODUCT(ROUND(($D$12:I12)/100,0)*100)))</f>
        <v/>
      </c>
      <c r="J13" s="61" t="str">
        <f>IF(J12&lt;=0,"",(SUMPRODUCT(ROUND(($D$12:J12)/100,0)*100)))</f>
        <v/>
      </c>
      <c r="K13" s="61" t="str">
        <f>IF(K12&lt;=0,"",(SUMPRODUCT(ROUND(($D$12:K12)/100,0)*100)))</f>
        <v/>
      </c>
      <c r="L13" s="61" t="str">
        <f>IF(L12&lt;=0,"",(SUMPRODUCT(ROUND(($D$12:L12)/100,0)*100)))</f>
        <v/>
      </c>
      <c r="M13" s="61" t="str">
        <f>IF(M12&lt;=0,"",(SUMPRODUCT(ROUND(($D$12:M12)/100,0)*100)))</f>
        <v/>
      </c>
      <c r="N13" s="61" t="str">
        <f>IF(N12&lt;=0,"",(SUMPRODUCT(ROUND(($D$12:N12)/100,0)*100)))</f>
        <v/>
      </c>
      <c r="O13" s="61" t="str">
        <f>IF(O12&lt;=0,"",(SUMPRODUCT(ROUND(($D$12:O12)/100,0)*100)))</f>
        <v/>
      </c>
      <c r="P13" s="61" t="str">
        <f>IF(P12&lt;=0,"",(SUMPRODUCT(ROUND(($D$12:P12)/100,0)*100)))</f>
        <v/>
      </c>
      <c r="Q13" s="61" t="str">
        <f>IF(Q12&lt;=0,"",(SUMPRODUCT(ROUND(($D$12:Q12)/100,0)*100)))</f>
        <v/>
      </c>
      <c r="R13" s="61" t="str">
        <f>IF(R12&lt;=0,"",(SUMPRODUCT(ROUND(($D$12:R12)/100,0)*100)))</f>
        <v/>
      </c>
      <c r="S13" s="61" t="str">
        <f>IF(S12&lt;=0,"",(SUMPRODUCT(ROUND(($D$12:S12)/100,0)*100)))</f>
        <v/>
      </c>
      <c r="T13" s="61" t="str">
        <f>IF(T12&lt;=0,"",(SUMPRODUCT(ROUND(($D$12:T12)/100,0)*100)))</f>
        <v/>
      </c>
      <c r="U13" s="61" t="str">
        <f>IF(U12&lt;=0,"",(SUMPRODUCT(ROUND(($D$12:U12)/100,0)*100)))</f>
        <v/>
      </c>
      <c r="V13" s="61" t="str">
        <f>IF(V12&lt;=0,"",(SUMPRODUCT(ROUND(($D$12:V12)/100,0)*100)))</f>
        <v/>
      </c>
      <c r="W13" s="61" t="str">
        <f>IF(W12&lt;=0,"",(SUMPRODUCT(ROUND(($D$12:W12)/100,0)*100)))</f>
        <v/>
      </c>
      <c r="X13" s="61" t="str">
        <f>IF(X12&lt;=0,"",(SUMPRODUCT(ROUND(($D$12:X12)/100,0)*100)))</f>
        <v/>
      </c>
      <c r="Y13" s="61" t="str">
        <f>IF(Y12&lt;=0,"",(SUMPRODUCT(ROUND(($D$12:Y12)/100,0)*100)))</f>
        <v/>
      </c>
      <c r="Z13" s="61" t="str">
        <f>IF(Z12&lt;=0,"",(SUMPRODUCT(ROUND(($D$12:Z12)/100,0)*100)))</f>
        <v/>
      </c>
      <c r="AA13" s="61" t="str">
        <f>IF(AA12&lt;=0,"",(SUMPRODUCT(ROUND(($D$12:AA12)/100,0)*100)))</f>
        <v/>
      </c>
      <c r="AB13" s="61" t="str">
        <f>IF(AB12&lt;=0,"",(SUMPRODUCT(ROUND(($D$12:AB12)/100,0)*100)))</f>
        <v/>
      </c>
      <c r="AC13" s="61" t="str">
        <f>IF(AC12&lt;=0,"",(SUMPRODUCT(ROUND(($D$12:AC12)/100,0)*100)))</f>
        <v/>
      </c>
      <c r="AD13" s="61" t="str">
        <f>IF(AD12&lt;=0,"",(SUMPRODUCT(ROUND(($D$12:AD12)/100,0)*100)))</f>
        <v/>
      </c>
      <c r="AE13" s="61" t="str">
        <f>IF(AE12&lt;=0,"",(SUMPRODUCT(ROUND(($D$12:AE12)/100,0)*100)))</f>
        <v/>
      </c>
      <c r="AF13" s="61" t="str">
        <f>IF(AF12&lt;=0,"",(SUMPRODUCT(ROUND(($D$12:AF12)/100,0)*100)))</f>
        <v/>
      </c>
      <c r="AG13" s="61" t="str">
        <f>IF(AG12&lt;=0,"",(SUMPRODUCT(ROUND(($D$12:AG12)/100,0)*100)))</f>
        <v/>
      </c>
      <c r="AH13" s="61" t="str">
        <f>IF(AH12&lt;=0,"",(SUMPRODUCT(ROUND(($D$12:AH12)/100,0)*100)))</f>
        <v/>
      </c>
      <c r="AI13" s="62" t="str">
        <f>IF(SUM(D12:AI12)&lt;=0,"",(SUMPRODUCT(ROUND(($D$12:AI12)/100,0)*100)))</f>
        <v/>
      </c>
      <c r="AK13">
        <f>SUMPRODUCT(ROUND((D12:AH12)/100,0)*100)</f>
        <v>0</v>
      </c>
    </row>
    <row r="14" spans="1:38" ht="12.4" customHeight="1" x14ac:dyDescent="0.15">
      <c r="A14" s="5"/>
      <c r="B14" s="34" t="s">
        <v>4</v>
      </c>
      <c r="C14" s="30" t="s">
        <v>13</v>
      </c>
      <c r="D14" s="71" t="str">
        <f>IF(D12&lt;=0,"",(ROUND(ROUND(D12/100,0)*$AB$5/1000,2)))</f>
        <v/>
      </c>
      <c r="E14" s="71" t="str">
        <f t="shared" ref="E14:AH14" si="0">IF(E12&lt;=0,"",(ROUND(ROUND(E12/100,0)*$AB$5/1000,2)))</f>
        <v/>
      </c>
      <c r="F14" s="71" t="str">
        <f t="shared" si="0"/>
        <v/>
      </c>
      <c r="G14" s="71" t="str">
        <f t="shared" si="0"/>
        <v/>
      </c>
      <c r="H14" s="71" t="str">
        <f t="shared" si="0"/>
        <v/>
      </c>
      <c r="I14" s="71" t="str">
        <f t="shared" si="0"/>
        <v/>
      </c>
      <c r="J14" s="71" t="str">
        <f t="shared" si="0"/>
        <v/>
      </c>
      <c r="K14" s="71" t="str">
        <f t="shared" si="0"/>
        <v/>
      </c>
      <c r="L14" s="71" t="str">
        <f t="shared" si="0"/>
        <v/>
      </c>
      <c r="M14" s="71" t="str">
        <f t="shared" si="0"/>
        <v/>
      </c>
      <c r="N14" s="71" t="str">
        <f t="shared" si="0"/>
        <v/>
      </c>
      <c r="O14" s="71" t="str">
        <f t="shared" si="0"/>
        <v/>
      </c>
      <c r="P14" s="71" t="str">
        <f t="shared" si="0"/>
        <v/>
      </c>
      <c r="Q14" s="71" t="str">
        <f t="shared" si="0"/>
        <v/>
      </c>
      <c r="R14" s="71" t="str">
        <f t="shared" si="0"/>
        <v/>
      </c>
      <c r="S14" s="71" t="str">
        <f t="shared" si="0"/>
        <v/>
      </c>
      <c r="T14" s="71" t="str">
        <f t="shared" si="0"/>
        <v/>
      </c>
      <c r="U14" s="71" t="str">
        <f t="shared" si="0"/>
        <v/>
      </c>
      <c r="V14" s="71" t="str">
        <f t="shared" si="0"/>
        <v/>
      </c>
      <c r="W14" s="71" t="str">
        <f t="shared" si="0"/>
        <v/>
      </c>
      <c r="X14" s="71" t="str">
        <f t="shared" si="0"/>
        <v/>
      </c>
      <c r="Y14" s="71" t="str">
        <f t="shared" si="0"/>
        <v/>
      </c>
      <c r="Z14" s="71" t="str">
        <f t="shared" si="0"/>
        <v/>
      </c>
      <c r="AA14" s="71" t="str">
        <f t="shared" si="0"/>
        <v/>
      </c>
      <c r="AB14" s="71" t="str">
        <f t="shared" si="0"/>
        <v/>
      </c>
      <c r="AC14" s="71" t="str">
        <f t="shared" si="0"/>
        <v/>
      </c>
      <c r="AD14" s="71" t="str">
        <f t="shared" si="0"/>
        <v/>
      </c>
      <c r="AE14" s="71" t="str">
        <f t="shared" si="0"/>
        <v/>
      </c>
      <c r="AF14" s="71" t="str">
        <f t="shared" si="0"/>
        <v/>
      </c>
      <c r="AG14" s="71" t="str">
        <f t="shared" si="0"/>
        <v/>
      </c>
      <c r="AH14" s="71" t="str">
        <f t="shared" si="0"/>
        <v/>
      </c>
      <c r="AI14" s="72" t="str">
        <f>IF(SUM(D12:AH12)&lt;=0,"",(SUMPRODUCT(ROUND(ROUND(($D$12:AH12)/100,0)*$AB$5/1000,2))))</f>
        <v/>
      </c>
      <c r="AK14" s="106"/>
      <c r="AL14" s="106">
        <f>SUM(D14:AH14)</f>
        <v>0</v>
      </c>
    </row>
    <row r="15" spans="1:38" ht="12.4" customHeight="1" thickBot="1" x14ac:dyDescent="0.2">
      <c r="A15" s="6"/>
      <c r="B15" s="36" t="s">
        <v>5</v>
      </c>
      <c r="C15" s="37" t="s">
        <v>2</v>
      </c>
      <c r="D15" s="73" t="str">
        <f>D14</f>
        <v/>
      </c>
      <c r="E15" s="73" t="str">
        <f>IF(E12&lt;=0,"",(SUMPRODUCT(ROUND(ROUND(($D$12:E12)/100,0)*$AB$5/1000,2))))</f>
        <v/>
      </c>
      <c r="F15" s="73" t="str">
        <f>IF(F12&lt;=0,"",(SUMPRODUCT(ROUND(ROUND(($D$12:F12)/100,0)*$AB$5/1000,2))))</f>
        <v/>
      </c>
      <c r="G15" s="73" t="str">
        <f>IF(G12&lt;=0,"",(SUMPRODUCT(ROUND(ROUND(($D$12:G12)/100,0)*$AB$5/1000,2))))</f>
        <v/>
      </c>
      <c r="H15" s="73" t="str">
        <f>IF(H12&lt;=0,"",(SUMPRODUCT(ROUND(ROUND(($D$12:H12)/100,0)*$AB$5/1000,2))))</f>
        <v/>
      </c>
      <c r="I15" s="73" t="str">
        <f>IF(I12&lt;=0,"",(SUMPRODUCT(ROUND(ROUND(($D$12:I12)/100,0)*$AB$5/1000,2))))</f>
        <v/>
      </c>
      <c r="J15" s="73" t="str">
        <f>IF(J12&lt;=0,"",(SUMPRODUCT(ROUND(ROUND(($D$12:J12)/100,0)*$AB$5/1000,2))))</f>
        <v/>
      </c>
      <c r="K15" s="73" t="str">
        <f>IF(K12&lt;=0,"",(SUMPRODUCT(ROUND(ROUND(($D$12:K12)/100,0)*$AB$5/1000,2))))</f>
        <v/>
      </c>
      <c r="L15" s="73" t="str">
        <f>IF(L12&lt;=0,"",(SUMPRODUCT(ROUND(ROUND(($D$12:L12)/100,0)*$AB$5/1000,2))))</f>
        <v/>
      </c>
      <c r="M15" s="73" t="str">
        <f>IF(M12&lt;=0,"",(SUMPRODUCT(ROUND(ROUND(($D$12:M12)/100,0)*$AB$5/1000,2))))</f>
        <v/>
      </c>
      <c r="N15" s="73" t="str">
        <f>IF(N12&lt;=0,"",(SUMPRODUCT(ROUND(ROUND(($D$12:N12)/100,0)*$AB$5/1000,2))))</f>
        <v/>
      </c>
      <c r="O15" s="73" t="str">
        <f>IF(O12&lt;=0,"",(SUMPRODUCT(ROUND(ROUND(($D$12:O12)/100,0)*$AB$5/1000,2))))</f>
        <v/>
      </c>
      <c r="P15" s="73" t="str">
        <f>IF(P12&lt;=0,"",(SUMPRODUCT(ROUND(ROUND(($D$12:P12)/100,0)*$AB$5/1000,2))))</f>
        <v/>
      </c>
      <c r="Q15" s="73" t="str">
        <f>IF(Q12&lt;=0,"",(SUMPRODUCT(ROUND(ROUND(($D$12:Q12)/100,0)*$AB$5/1000,2))))</f>
        <v/>
      </c>
      <c r="R15" s="73" t="str">
        <f>IF(R12&lt;=0,"",(SUMPRODUCT(ROUND(ROUND(($D$12:R12)/100,0)*$AB$5/1000,2))))</f>
        <v/>
      </c>
      <c r="S15" s="73" t="str">
        <f>IF(S12&lt;=0,"",(SUMPRODUCT(ROUND(ROUND(($D$12:S12)/100,0)*$AB$5/1000,2))))</f>
        <v/>
      </c>
      <c r="T15" s="73" t="str">
        <f>IF(T12&lt;=0,"",(SUMPRODUCT(ROUND(ROUND(($D$12:T12)/100,0)*$AB$5/1000,2))))</f>
        <v/>
      </c>
      <c r="U15" s="73" t="str">
        <f>IF(U12&lt;=0,"",(SUMPRODUCT(ROUND(ROUND(($D$12:U12)/100,0)*$AB$5/1000,2))))</f>
        <v/>
      </c>
      <c r="V15" s="73" t="str">
        <f>IF(V12&lt;=0,"",(SUMPRODUCT(ROUND(ROUND(($D$12:V12)/100,0)*$AB$5/1000,2))))</f>
        <v/>
      </c>
      <c r="W15" s="73" t="str">
        <f>IF(W12&lt;=0,"",(SUMPRODUCT(ROUND(ROUND(($D$12:W12)/100,0)*$AB$5/1000,2))))</f>
        <v/>
      </c>
      <c r="X15" s="73" t="str">
        <f>IF(X12&lt;=0,"",(SUMPRODUCT(ROUND(ROUND(($D$12:X12)/100,0)*$AB$5/1000,2))))</f>
        <v/>
      </c>
      <c r="Y15" s="73" t="str">
        <f>IF(Y12&lt;=0,"",(SUMPRODUCT(ROUND(ROUND(($D$12:Y12)/100,0)*$AB$5/1000,2))))</f>
        <v/>
      </c>
      <c r="Z15" s="73" t="str">
        <f>IF(Z12&lt;=0,"",(SUMPRODUCT(ROUND(ROUND(($D$12:Z12)/100,0)*$AB$5/1000,2))))</f>
        <v/>
      </c>
      <c r="AA15" s="73" t="str">
        <f>IF(AA12&lt;=0,"",(SUMPRODUCT(ROUND(ROUND(($D$12:AA12)/100,0)*$AB$5/1000,2))))</f>
        <v/>
      </c>
      <c r="AB15" s="73" t="str">
        <f>IF(AB12&lt;=0,"",(SUMPRODUCT(ROUND(ROUND(($D$12:AB12)/100,0)*$AB$5/1000,2))))</f>
        <v/>
      </c>
      <c r="AC15" s="73" t="str">
        <f>IF(AC12&lt;=0,"",(SUMPRODUCT(ROUND(ROUND(($D$12:AC12)/100,0)*$AB$5/1000,2))))</f>
        <v/>
      </c>
      <c r="AD15" s="73" t="str">
        <f>IF(AD12&lt;=0,"",(SUMPRODUCT(ROUND(ROUND(($D$12:AD12)/100,0)*$AB$5/1000,2))))</f>
        <v/>
      </c>
      <c r="AE15" s="73" t="str">
        <f>IF(AE12&lt;=0,"",(SUMPRODUCT(ROUND(ROUND(($D$12:AE12)/100,0)*$AB$5/1000,2))))</f>
        <v/>
      </c>
      <c r="AF15" s="73" t="str">
        <f>IF(AF12&lt;=0,"",(SUMPRODUCT(ROUND(ROUND(($D$12:AF12)/100,0)*$AB$5/1000,2))))</f>
        <v/>
      </c>
      <c r="AG15" s="73" t="str">
        <f>IF(AG12&lt;=0,"",(SUMPRODUCT(ROUND(ROUND(($D$12:AG12)/100,0)*$AB$5/1000,2))))</f>
        <v/>
      </c>
      <c r="AH15" s="73" t="str">
        <f>IF(AH12&lt;=0,"",(SUMPRODUCT(ROUND(ROUND(($D$12:AH12)/100,0)*$AB$5/1000,2))))</f>
        <v/>
      </c>
      <c r="AI15" s="74"/>
    </row>
    <row r="16" spans="1:38" ht="12.4" customHeight="1" x14ac:dyDescent="0.15">
      <c r="A16" s="7"/>
      <c r="B16" s="41" t="s">
        <v>0</v>
      </c>
      <c r="C16" s="42" t="s">
        <v>0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  <c r="AI16" s="63"/>
    </row>
    <row r="17" spans="1:38" ht="12.4" customHeight="1" x14ac:dyDescent="0.15">
      <c r="A17" s="5">
        <v>8</v>
      </c>
      <c r="B17" s="26" t="s">
        <v>1</v>
      </c>
      <c r="C17" s="30" t="s">
        <v>2</v>
      </c>
      <c r="D17" s="64" t="str">
        <f>IF(D16&lt;=0,"",($AK$13+SUMPRODUCT(ROUND(($D$16:D16)/100,0)*100)))</f>
        <v/>
      </c>
      <c r="E17" s="64" t="str">
        <f>IF(E16&lt;=0,"",($AK$13+SUMPRODUCT(ROUND(($D$16:E16)/100,0)*100)))</f>
        <v/>
      </c>
      <c r="F17" s="64" t="str">
        <f>IF(F16&lt;=0,"",($AK$13+SUMPRODUCT(ROUND(($D$16:F16)/100,0)*100)))</f>
        <v/>
      </c>
      <c r="G17" s="64" t="str">
        <f>IF(G16&lt;=0,"",($AK$13+SUMPRODUCT(ROUND(($D$16:G16)/100,0)*100)))</f>
        <v/>
      </c>
      <c r="H17" s="64" t="str">
        <f>IF(H16&lt;=0,"",($AK$13+SUMPRODUCT(ROUND(($D$16:H16)/100,0)*100)))</f>
        <v/>
      </c>
      <c r="I17" s="64" t="str">
        <f>IF(I16&lt;=0,"",($AK$13+SUMPRODUCT(ROUND(($D$16:I16)/100,0)*100)))</f>
        <v/>
      </c>
      <c r="J17" s="64" t="str">
        <f>IF(J16&lt;=0,"",($AK$13+SUMPRODUCT(ROUND(($D$16:J16)/100,0)*100)))</f>
        <v/>
      </c>
      <c r="K17" s="64" t="str">
        <f>IF(K16&lt;=0,"",($AK$13+SUMPRODUCT(ROUND(($D$16:K16)/100,0)*100)))</f>
        <v/>
      </c>
      <c r="L17" s="64" t="str">
        <f>IF(L16&lt;=0,"",($AK$13+SUMPRODUCT(ROUND(($D$16:L16)/100,0)*100)))</f>
        <v/>
      </c>
      <c r="M17" s="64" t="str">
        <f>IF(M16&lt;=0,"",($AK$13+SUMPRODUCT(ROUND(($D$16:M16)/100,0)*100)))</f>
        <v/>
      </c>
      <c r="N17" s="64" t="str">
        <f>IF(N16&lt;=0,"",($AK$13+SUMPRODUCT(ROUND(($D$16:N16)/100,0)*100)))</f>
        <v/>
      </c>
      <c r="O17" s="64" t="str">
        <f>IF(O16&lt;=0,"",($AK$13+SUMPRODUCT(ROUND(($D$16:O16)/100,0)*100)))</f>
        <v/>
      </c>
      <c r="P17" s="64" t="str">
        <f>IF(P16&lt;=0,"",($AK$13+SUMPRODUCT(ROUND(($D$16:P16)/100,0)*100)))</f>
        <v/>
      </c>
      <c r="Q17" s="64" t="str">
        <f>IF(Q16&lt;=0,"",($AK$13+SUMPRODUCT(ROUND(($D$16:Q16)/100,0)*100)))</f>
        <v/>
      </c>
      <c r="R17" s="64" t="str">
        <f>IF(R16&lt;=0,"",($AK$13+SUMPRODUCT(ROUND(($D$16:R16)/100,0)*100)))</f>
        <v/>
      </c>
      <c r="S17" s="64" t="str">
        <f>IF(S16&lt;=0,"",($AK$13+SUMPRODUCT(ROUND(($D$16:S16)/100,0)*100)))</f>
        <v/>
      </c>
      <c r="T17" s="64" t="str">
        <f>IF(T16&lt;=0,"",($AK$13+SUMPRODUCT(ROUND(($D$16:T16)/100,0)*100)))</f>
        <v/>
      </c>
      <c r="U17" s="64" t="str">
        <f>IF(U16&lt;=0,"",($AK$13+SUMPRODUCT(ROUND(($D$16:U16)/100,0)*100)))</f>
        <v/>
      </c>
      <c r="V17" s="64" t="str">
        <f>IF(V16&lt;=0,"",($AK$13+SUMPRODUCT(ROUND(($D$16:V16)/100,0)*100)))</f>
        <v/>
      </c>
      <c r="W17" s="64" t="str">
        <f>IF(W16&lt;=0,"",($AK$13+SUMPRODUCT(ROUND(($D$16:W16)/100,0)*100)))</f>
        <v/>
      </c>
      <c r="X17" s="64" t="str">
        <f>IF(X16&lt;=0,"",($AK$13+SUMPRODUCT(ROUND(($D$16:X16)/100,0)*100)))</f>
        <v/>
      </c>
      <c r="Y17" s="64" t="str">
        <f>IF(Y16&lt;=0,"",($AK$13+SUMPRODUCT(ROUND(($D$16:Y16)/100,0)*100)))</f>
        <v/>
      </c>
      <c r="Z17" s="64" t="str">
        <f>IF(Z16&lt;=0,"",($AK$13+SUMPRODUCT(ROUND(($D$16:Z16)/100,0)*100)))</f>
        <v/>
      </c>
      <c r="AA17" s="64" t="str">
        <f>IF(AA16&lt;=0,"",($AK$13+SUMPRODUCT(ROUND(($D$16:AA16)/100,0)*100)))</f>
        <v/>
      </c>
      <c r="AB17" s="64" t="str">
        <f>IF(AB16&lt;=0,"",($AK$13+SUMPRODUCT(ROUND(($D$16:AB16)/100,0)*100)))</f>
        <v/>
      </c>
      <c r="AC17" s="64" t="str">
        <f>IF(AC16&lt;=0,"",($AK$13+SUMPRODUCT(ROUND(($D$16:AC16)/100,0)*100)))</f>
        <v/>
      </c>
      <c r="AD17" s="64" t="str">
        <f>IF(AD16&lt;=0,"",($AK$13+SUMPRODUCT(ROUND(($D$16:AD16)/100,0)*100)))</f>
        <v/>
      </c>
      <c r="AE17" s="64" t="str">
        <f>IF(AE16&lt;=0,"",($AK$13+SUMPRODUCT(ROUND(($D$16:AE16)/100,0)*100)))</f>
        <v/>
      </c>
      <c r="AF17" s="64" t="str">
        <f>IF(AF16&lt;=0,"",($AK$13+SUMPRODUCT(ROUND(($D$16:AF16)/100,0)*100)))</f>
        <v/>
      </c>
      <c r="AG17" s="64" t="str">
        <f>IF(AG16&lt;=0,"",($AK$13+SUMPRODUCT(ROUND(($D$16:AG16)/100,0)*100)))</f>
        <v/>
      </c>
      <c r="AH17" s="64" t="str">
        <f>IF(AH16&lt;=0,"",($AK$13+SUMPRODUCT(ROUND(($D$16:AH16)/100,0)*100)))</f>
        <v/>
      </c>
      <c r="AI17" s="65" t="str">
        <f>IF(SUM(D16:AI16)&lt;=0,"",(SUMPRODUCT(ROUND(($D$16:AI16)/100,0)*100)))</f>
        <v/>
      </c>
      <c r="AK17">
        <f>SUMPRODUCT(ROUND((D16:AH16)/100,0)*100)</f>
        <v>0</v>
      </c>
    </row>
    <row r="18" spans="1:38" ht="12.4" customHeight="1" x14ac:dyDescent="0.15">
      <c r="A18" s="5"/>
      <c r="B18" s="34" t="s">
        <v>4</v>
      </c>
      <c r="C18" s="30" t="s">
        <v>13</v>
      </c>
      <c r="D18" s="71" t="str">
        <f>IF(D16&lt;=0,"",(ROUND(ROUND(D16/100,0)*$AB$5/1000,2)))</f>
        <v/>
      </c>
      <c r="E18" s="71" t="str">
        <f t="shared" ref="E18:AH18" si="1">IF(E16&lt;=0,"",(ROUND(ROUND(E16/100,0)*$AB$5/1000,2)))</f>
        <v/>
      </c>
      <c r="F18" s="71" t="str">
        <f t="shared" si="1"/>
        <v/>
      </c>
      <c r="G18" s="71" t="str">
        <f t="shared" si="1"/>
        <v/>
      </c>
      <c r="H18" s="71" t="str">
        <f t="shared" si="1"/>
        <v/>
      </c>
      <c r="I18" s="71" t="str">
        <f t="shared" si="1"/>
        <v/>
      </c>
      <c r="J18" s="71" t="str">
        <f t="shared" si="1"/>
        <v/>
      </c>
      <c r="K18" s="71" t="str">
        <f t="shared" si="1"/>
        <v/>
      </c>
      <c r="L18" s="71" t="str">
        <f t="shared" si="1"/>
        <v/>
      </c>
      <c r="M18" s="71" t="str">
        <f t="shared" si="1"/>
        <v/>
      </c>
      <c r="N18" s="71" t="str">
        <f t="shared" si="1"/>
        <v/>
      </c>
      <c r="O18" s="71" t="str">
        <f t="shared" si="1"/>
        <v/>
      </c>
      <c r="P18" s="71" t="str">
        <f t="shared" si="1"/>
        <v/>
      </c>
      <c r="Q18" s="71" t="str">
        <f t="shared" si="1"/>
        <v/>
      </c>
      <c r="R18" s="71" t="str">
        <f t="shared" si="1"/>
        <v/>
      </c>
      <c r="S18" s="71" t="str">
        <f t="shared" si="1"/>
        <v/>
      </c>
      <c r="T18" s="71" t="str">
        <f t="shared" si="1"/>
        <v/>
      </c>
      <c r="U18" s="71" t="str">
        <f t="shared" si="1"/>
        <v/>
      </c>
      <c r="V18" s="71" t="str">
        <f t="shared" si="1"/>
        <v/>
      </c>
      <c r="W18" s="71" t="str">
        <f t="shared" si="1"/>
        <v/>
      </c>
      <c r="X18" s="71" t="str">
        <f t="shared" si="1"/>
        <v/>
      </c>
      <c r="Y18" s="71" t="str">
        <f t="shared" si="1"/>
        <v/>
      </c>
      <c r="Z18" s="71" t="str">
        <f t="shared" si="1"/>
        <v/>
      </c>
      <c r="AA18" s="71" t="str">
        <f t="shared" si="1"/>
        <v/>
      </c>
      <c r="AB18" s="71" t="str">
        <f t="shared" si="1"/>
        <v/>
      </c>
      <c r="AC18" s="71" t="str">
        <f t="shared" si="1"/>
        <v/>
      </c>
      <c r="AD18" s="71" t="str">
        <f t="shared" si="1"/>
        <v/>
      </c>
      <c r="AE18" s="71" t="str">
        <f t="shared" si="1"/>
        <v/>
      </c>
      <c r="AF18" s="71" t="str">
        <f t="shared" si="1"/>
        <v/>
      </c>
      <c r="AG18" s="71" t="str">
        <f t="shared" si="1"/>
        <v/>
      </c>
      <c r="AH18" s="71" t="str">
        <f t="shared" si="1"/>
        <v/>
      </c>
      <c r="AI18" s="72" t="str">
        <f>IF(SUM(D16:AH16)&lt;=0,"",(SUMPRODUCT(ROUND(ROUND(($D$16:AH16)/100,0)*$AB$5/1000,2))))</f>
        <v/>
      </c>
      <c r="AL18" s="106">
        <f>SUM(D18:AH18)</f>
        <v>0</v>
      </c>
    </row>
    <row r="19" spans="1:38" ht="12.4" customHeight="1" thickBot="1" x14ac:dyDescent="0.2">
      <c r="A19" s="6"/>
      <c r="B19" s="36" t="s">
        <v>5</v>
      </c>
      <c r="C19" s="37" t="s">
        <v>2</v>
      </c>
      <c r="D19" s="73" t="str">
        <f>IF(D16&lt;=0,"",($AL$14+SUMPRODUCT(ROUND(ROUND(($D$16:D16)/100,0)*$AB$5/1000,2))))</f>
        <v/>
      </c>
      <c r="E19" s="73" t="str">
        <f>IF(E16&lt;=0,"",($AL$14+SUMPRODUCT(ROUND(ROUND(($D$16:E16)/100,0)*$AB$5/1000,2))))</f>
        <v/>
      </c>
      <c r="F19" s="73" t="str">
        <f>IF(F16&lt;=0,"",($AL$14+SUMPRODUCT(ROUND(ROUND(($D$16:F16)/100,0)*$AB$5/1000,2))))</f>
        <v/>
      </c>
      <c r="G19" s="73" t="str">
        <f>IF(G16&lt;=0,"",($AL$14+SUMPRODUCT(ROUND(ROUND(($D$16:G16)/100,0)*$AB$5/1000,2))))</f>
        <v/>
      </c>
      <c r="H19" s="73" t="str">
        <f>IF(H16&lt;=0,"",($AL$14+SUMPRODUCT(ROUND(ROUND(($D$16:H16)/100,0)*$AB$5/1000,2))))</f>
        <v/>
      </c>
      <c r="I19" s="73" t="str">
        <f>IF(I16&lt;=0,"",($AL$14+SUMPRODUCT(ROUND(ROUND(($D$16:I16)/100,0)*$AB$5/1000,2))))</f>
        <v/>
      </c>
      <c r="J19" s="73" t="str">
        <f>IF(J16&lt;=0,"",($AL$14+SUMPRODUCT(ROUND(ROUND(($D$16:J16)/100,0)*$AB$5/1000,2))))</f>
        <v/>
      </c>
      <c r="K19" s="73" t="str">
        <f>IF(K16&lt;=0,"",($AL$14+SUMPRODUCT(ROUND(ROUND(($D$16:K16)/100,0)*$AB$5/1000,2))))</f>
        <v/>
      </c>
      <c r="L19" s="73" t="str">
        <f>IF(L16&lt;=0,"",($AL$14+SUMPRODUCT(ROUND(ROUND(($D$16:L16)/100,0)*$AB$5/1000,2))))</f>
        <v/>
      </c>
      <c r="M19" s="73" t="str">
        <f>IF(M16&lt;=0,"",($AL$14+SUMPRODUCT(ROUND(ROUND(($D$16:M16)/100,0)*$AB$5/1000,2))))</f>
        <v/>
      </c>
      <c r="N19" s="73" t="str">
        <f>IF(N16&lt;=0,"",($AL$14+SUMPRODUCT(ROUND(ROUND(($D$16:N16)/100,0)*$AB$5/1000,2))))</f>
        <v/>
      </c>
      <c r="O19" s="73" t="str">
        <f>IF(O16&lt;=0,"",($AL$14+SUMPRODUCT(ROUND(ROUND(($D$16:O16)/100,0)*$AB$5/1000,2))))</f>
        <v/>
      </c>
      <c r="P19" s="73" t="str">
        <f>IF(P16&lt;=0,"",($AL$14+SUMPRODUCT(ROUND(ROUND(($D$16:P16)/100,0)*$AB$5/1000,2))))</f>
        <v/>
      </c>
      <c r="Q19" s="73" t="str">
        <f>IF(Q16&lt;=0,"",($AL$14+SUMPRODUCT(ROUND(ROUND(($D$16:Q16)/100,0)*$AB$5/1000,2))))</f>
        <v/>
      </c>
      <c r="R19" s="73" t="str">
        <f>IF(R16&lt;=0,"",($AL$14+SUMPRODUCT(ROUND(ROUND(($D$16:R16)/100,0)*$AB$5/1000,2))))</f>
        <v/>
      </c>
      <c r="S19" s="73" t="str">
        <f>IF(S16&lt;=0,"",($AL$14+SUMPRODUCT(ROUND(ROUND(($D$16:S16)/100,0)*$AB$5/1000,2))))</f>
        <v/>
      </c>
      <c r="T19" s="73" t="str">
        <f>IF(T16&lt;=0,"",($AL$14+SUMPRODUCT(ROUND(ROUND(($D$16:T16)/100,0)*$AB$5/1000,2))))</f>
        <v/>
      </c>
      <c r="U19" s="73" t="str">
        <f>IF(U16&lt;=0,"",($AL$14+SUMPRODUCT(ROUND(ROUND(($D$16:U16)/100,0)*$AB$5/1000,2))))</f>
        <v/>
      </c>
      <c r="V19" s="73" t="str">
        <f>IF(V16&lt;=0,"",($AL$14+SUMPRODUCT(ROUND(ROUND(($D$16:V16)/100,0)*$AB$5/1000,2))))</f>
        <v/>
      </c>
      <c r="W19" s="73" t="str">
        <f>IF(W16&lt;=0,"",($AL$14+SUMPRODUCT(ROUND(ROUND(($D$16:W16)/100,0)*$AB$5/1000,2))))</f>
        <v/>
      </c>
      <c r="X19" s="73" t="str">
        <f>IF(X16&lt;=0,"",($AL$14+SUMPRODUCT(ROUND(ROUND(($D$16:X16)/100,0)*$AB$5/1000,2))))</f>
        <v/>
      </c>
      <c r="Y19" s="73" t="str">
        <f>IF(Y16&lt;=0,"",($AL$14+SUMPRODUCT(ROUND(ROUND(($D$16:Y16)/100,0)*$AB$5/1000,2))))</f>
        <v/>
      </c>
      <c r="Z19" s="73" t="str">
        <f>IF(Z16&lt;=0,"",($AL$14+SUMPRODUCT(ROUND(ROUND(($D$16:Z16)/100,0)*$AB$5/1000,2))))</f>
        <v/>
      </c>
      <c r="AA19" s="73" t="str">
        <f>IF(AA16&lt;=0,"",($AL$14+SUMPRODUCT(ROUND(ROUND(($D$16:AA16)/100,0)*$AB$5/1000,2))))</f>
        <v/>
      </c>
      <c r="AB19" s="73" t="str">
        <f>IF(AB16&lt;=0,"",($AL$14+SUMPRODUCT(ROUND(ROUND(($D$16:AB16)/100,0)*$AB$5/1000,2))))</f>
        <v/>
      </c>
      <c r="AC19" s="73" t="str">
        <f>IF(AC16&lt;=0,"",($AL$14+SUMPRODUCT(ROUND(ROUND(($D$16:AC16)/100,0)*$AB$5/1000,2))))</f>
        <v/>
      </c>
      <c r="AD19" s="73" t="str">
        <f>IF(AD16&lt;=0,"",($AL$14+SUMPRODUCT(ROUND(ROUND(($D$16:AD16)/100,0)*$AB$5/1000,2))))</f>
        <v/>
      </c>
      <c r="AE19" s="73" t="str">
        <f>IF(AE16&lt;=0,"",($AL$14+SUMPRODUCT(ROUND(ROUND(($D$16:AE16)/100,0)*$AB$5/1000,2))))</f>
        <v/>
      </c>
      <c r="AF19" s="73" t="str">
        <f>IF(AF16&lt;=0,"",($AL$14+SUMPRODUCT(ROUND(ROUND(($D$16:AF16)/100,0)*$AB$5/1000,2))))</f>
        <v/>
      </c>
      <c r="AG19" s="73" t="str">
        <f>IF(AG16&lt;=0,"",($AL$14+SUMPRODUCT(ROUND(ROUND(($D$16:AG16)/100,0)*$AB$5/1000,2))))</f>
        <v/>
      </c>
      <c r="AH19" s="73" t="str">
        <f>IF(AH16&lt;=0,"",($AL$14+SUMPRODUCT(ROUND(ROUND(($D$16:AH16)/100,0)*$AB$5/1000,2))))</f>
        <v/>
      </c>
      <c r="AI19" s="75"/>
    </row>
    <row r="20" spans="1:38" ht="12.4" customHeight="1" x14ac:dyDescent="0.15">
      <c r="A20" s="7"/>
      <c r="B20" s="41" t="s">
        <v>0</v>
      </c>
      <c r="C20" s="42" t="s">
        <v>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66"/>
      <c r="AI20" s="63"/>
    </row>
    <row r="21" spans="1:38" ht="12.4" customHeight="1" x14ac:dyDescent="0.15">
      <c r="A21" s="5">
        <v>9</v>
      </c>
      <c r="B21" s="26" t="s">
        <v>1</v>
      </c>
      <c r="C21" s="30" t="s">
        <v>2</v>
      </c>
      <c r="D21" s="64" t="str">
        <f>IF(D20&lt;=0,"",($AK$13+$AK$17+SUMPRODUCT(ROUND(($D$20:D20)/100,0)*100)))</f>
        <v/>
      </c>
      <c r="E21" s="64" t="str">
        <f>IF(E20&lt;=0,"",($AK$13+$AK$17+SUMPRODUCT(ROUND(($D$20:E20)/100,0)*100)))</f>
        <v/>
      </c>
      <c r="F21" s="64" t="str">
        <f>IF(F20&lt;=0,"",($AK$13+$AK$17+SUMPRODUCT(ROUND(($D$20:F20)/100,0)*100)))</f>
        <v/>
      </c>
      <c r="G21" s="64" t="str">
        <f>IF(G20&lt;=0,"",($AK$13+$AK$17+SUMPRODUCT(ROUND(($D$20:G20)/100,0)*100)))</f>
        <v/>
      </c>
      <c r="H21" s="64" t="str">
        <f>IF(H20&lt;=0,"",($AK$13+$AK$17+SUMPRODUCT(ROUND(($D$20:H20)/100,0)*100)))</f>
        <v/>
      </c>
      <c r="I21" s="64" t="str">
        <f>IF(I20&lt;=0,"",($AK$13+$AK$17+SUMPRODUCT(ROUND(($D$20:I20)/100,0)*100)))</f>
        <v/>
      </c>
      <c r="J21" s="64" t="str">
        <f>IF(J20&lt;=0,"",($AK$13+$AK$17+SUMPRODUCT(ROUND(($D$20:J20)/100,0)*100)))</f>
        <v/>
      </c>
      <c r="K21" s="64" t="str">
        <f>IF(K20&lt;=0,"",($AK$13+$AK$17+SUMPRODUCT(ROUND(($D$20:K20)/100,0)*100)))</f>
        <v/>
      </c>
      <c r="L21" s="64" t="str">
        <f>IF(L20&lt;=0,"",($AK$13+$AK$17+SUMPRODUCT(ROUND(($D$20:L20)/100,0)*100)))</f>
        <v/>
      </c>
      <c r="M21" s="64" t="str">
        <f>IF(M20&lt;=0,"",($AK$13+$AK$17+SUMPRODUCT(ROUND(($D$20:M20)/100,0)*100)))</f>
        <v/>
      </c>
      <c r="N21" s="64" t="str">
        <f>IF(N20&lt;=0,"",($AK$13+$AK$17+SUMPRODUCT(ROUND(($D$20:N20)/100,0)*100)))</f>
        <v/>
      </c>
      <c r="O21" s="64" t="str">
        <f>IF(O20&lt;=0,"",($AK$13+$AK$17+SUMPRODUCT(ROUND(($D$20:O20)/100,0)*100)))</f>
        <v/>
      </c>
      <c r="P21" s="64" t="str">
        <f>IF(P20&lt;=0,"",($AK$13+$AK$17+SUMPRODUCT(ROUND(($D$20:P20)/100,0)*100)))</f>
        <v/>
      </c>
      <c r="Q21" s="64" t="str">
        <f>IF(Q20&lt;=0,"",($AK$13+$AK$17+SUMPRODUCT(ROUND(($D$20:Q20)/100,0)*100)))</f>
        <v/>
      </c>
      <c r="R21" s="64" t="str">
        <f>IF(R20&lt;=0,"",($AK$13+$AK$17+SUMPRODUCT(ROUND(($D$20:R20)/100,0)*100)))</f>
        <v/>
      </c>
      <c r="S21" s="64" t="str">
        <f>IF(S20&lt;=0,"",($AK$13+$AK$17+SUMPRODUCT(ROUND(($D$20:S20)/100,0)*100)))</f>
        <v/>
      </c>
      <c r="T21" s="64" t="str">
        <f>IF(T20&lt;=0,"",($AK$13+$AK$17+SUMPRODUCT(ROUND(($D$20:T20)/100,0)*100)))</f>
        <v/>
      </c>
      <c r="U21" s="64" t="str">
        <f>IF(U20&lt;=0,"",($AK$13+$AK$17+SUMPRODUCT(ROUND(($D$20:U20)/100,0)*100)))</f>
        <v/>
      </c>
      <c r="V21" s="64" t="str">
        <f>IF(V20&lt;=0,"",($AK$13+$AK$17+SUMPRODUCT(ROUND(($D$20:V20)/100,0)*100)))</f>
        <v/>
      </c>
      <c r="W21" s="64" t="str">
        <f>IF(W20&lt;=0,"",($AK$13+$AK$17+SUMPRODUCT(ROUND(($D$20:W20)/100,0)*100)))</f>
        <v/>
      </c>
      <c r="X21" s="64" t="str">
        <f>IF(X20&lt;=0,"",($AK$13+$AK$17+SUMPRODUCT(ROUND(($D$20:X20)/100,0)*100)))</f>
        <v/>
      </c>
      <c r="Y21" s="64" t="str">
        <f>IF(Y20&lt;=0,"",($AK$13+$AK$17+SUMPRODUCT(ROUND(($D$20:Y20)/100,0)*100)))</f>
        <v/>
      </c>
      <c r="Z21" s="64" t="str">
        <f>IF(Z20&lt;=0,"",($AK$13+$AK$17+SUMPRODUCT(ROUND(($D$20:Z20)/100,0)*100)))</f>
        <v/>
      </c>
      <c r="AA21" s="64" t="str">
        <f>IF(AA20&lt;=0,"",($AK$13+$AK$17+SUMPRODUCT(ROUND(($D$20:AA20)/100,0)*100)))</f>
        <v/>
      </c>
      <c r="AB21" s="64" t="str">
        <f>IF(AB20&lt;=0,"",($AK$13+$AK$17+SUMPRODUCT(ROUND(($D$20:AB20)/100,0)*100)))</f>
        <v/>
      </c>
      <c r="AC21" s="64" t="str">
        <f>IF(AC20&lt;=0,"",($AK$13+$AK$17+SUMPRODUCT(ROUND(($D$20:AC20)/100,0)*100)))</f>
        <v/>
      </c>
      <c r="AD21" s="64" t="str">
        <f>IF(AD20&lt;=0,"",($AK$13+$AK$17+SUMPRODUCT(ROUND(($D$20:AD20)/100,0)*100)))</f>
        <v/>
      </c>
      <c r="AE21" s="64" t="str">
        <f>IF(AE20&lt;=0,"",($AK$13+$AK$17+SUMPRODUCT(ROUND(($D$20:AE20)/100,0)*100)))</f>
        <v/>
      </c>
      <c r="AF21" s="64" t="str">
        <f>IF(AF20&lt;=0,"",($AK$13+$AK$17+SUMPRODUCT(ROUND(($D$20:AF20)/100,0)*100)))</f>
        <v/>
      </c>
      <c r="AG21" s="64" t="str">
        <f>IF(AG20&lt;=0,"",($AK$13+$AK$17+SUMPRODUCT(ROUND(($D$20:AG20)/100,0)*100)))</f>
        <v/>
      </c>
      <c r="AH21" s="67"/>
      <c r="AI21" s="65" t="str">
        <f>IF(SUM(D20:AI20)&lt;=0,"",(SUMPRODUCT(ROUND(($D$20:AI20)/100,0)*100)))</f>
        <v/>
      </c>
      <c r="AK21">
        <f>SUMPRODUCT(ROUND((D20:AG20)/100,0)*100)</f>
        <v>0</v>
      </c>
    </row>
    <row r="22" spans="1:38" ht="12.4" customHeight="1" x14ac:dyDescent="0.15">
      <c r="A22" s="5"/>
      <c r="B22" s="34" t="s">
        <v>4</v>
      </c>
      <c r="C22" s="30" t="s">
        <v>13</v>
      </c>
      <c r="D22" s="71" t="str">
        <f>IF(D20&lt;=0,"",(ROUND(ROUND(D20/100,0)*$AB$5/1000,2)))</f>
        <v/>
      </c>
      <c r="E22" s="71" t="str">
        <f t="shared" ref="E22:AG22" si="2">IF(E20&lt;=0,"",(ROUND(ROUND(E20/100,0)*$AB$5/1000,2)))</f>
        <v/>
      </c>
      <c r="F22" s="71" t="str">
        <f t="shared" si="2"/>
        <v/>
      </c>
      <c r="G22" s="71" t="str">
        <f t="shared" si="2"/>
        <v/>
      </c>
      <c r="H22" s="71" t="str">
        <f t="shared" si="2"/>
        <v/>
      </c>
      <c r="I22" s="71" t="str">
        <f t="shared" si="2"/>
        <v/>
      </c>
      <c r="J22" s="71" t="str">
        <f t="shared" si="2"/>
        <v/>
      </c>
      <c r="K22" s="71" t="str">
        <f t="shared" si="2"/>
        <v/>
      </c>
      <c r="L22" s="71" t="str">
        <f t="shared" si="2"/>
        <v/>
      </c>
      <c r="M22" s="71" t="str">
        <f t="shared" si="2"/>
        <v/>
      </c>
      <c r="N22" s="71" t="str">
        <f t="shared" si="2"/>
        <v/>
      </c>
      <c r="O22" s="71" t="str">
        <f t="shared" si="2"/>
        <v/>
      </c>
      <c r="P22" s="71" t="str">
        <f t="shared" si="2"/>
        <v/>
      </c>
      <c r="Q22" s="71" t="str">
        <f t="shared" si="2"/>
        <v/>
      </c>
      <c r="R22" s="71" t="str">
        <f t="shared" si="2"/>
        <v/>
      </c>
      <c r="S22" s="71" t="str">
        <f t="shared" si="2"/>
        <v/>
      </c>
      <c r="T22" s="71" t="str">
        <f t="shared" si="2"/>
        <v/>
      </c>
      <c r="U22" s="71" t="str">
        <f t="shared" si="2"/>
        <v/>
      </c>
      <c r="V22" s="71" t="str">
        <f t="shared" si="2"/>
        <v/>
      </c>
      <c r="W22" s="71" t="str">
        <f t="shared" si="2"/>
        <v/>
      </c>
      <c r="X22" s="71" t="str">
        <f t="shared" si="2"/>
        <v/>
      </c>
      <c r="Y22" s="71" t="str">
        <f t="shared" si="2"/>
        <v/>
      </c>
      <c r="Z22" s="71" t="str">
        <f t="shared" si="2"/>
        <v/>
      </c>
      <c r="AA22" s="71" t="str">
        <f t="shared" si="2"/>
        <v/>
      </c>
      <c r="AB22" s="71" t="str">
        <f t="shared" si="2"/>
        <v/>
      </c>
      <c r="AC22" s="71" t="str">
        <f t="shared" si="2"/>
        <v/>
      </c>
      <c r="AD22" s="71" t="str">
        <f t="shared" si="2"/>
        <v/>
      </c>
      <c r="AE22" s="71" t="str">
        <f t="shared" si="2"/>
        <v/>
      </c>
      <c r="AF22" s="71" t="str">
        <f t="shared" si="2"/>
        <v/>
      </c>
      <c r="AG22" s="71" t="str">
        <f t="shared" si="2"/>
        <v/>
      </c>
      <c r="AH22" s="76"/>
      <c r="AI22" s="72" t="str">
        <f>IF(SUM(D20:AH20)&lt;=0,"",(SUMPRODUCT(ROUND(ROUND(($D$20:AH20)/100,0)*$AB$5/1000,2))))</f>
        <v/>
      </c>
      <c r="AL22" s="106">
        <f>SUM(D22:AG22)</f>
        <v>0</v>
      </c>
    </row>
    <row r="23" spans="1:38" ht="12.4" customHeight="1" thickBot="1" x14ac:dyDescent="0.2">
      <c r="A23" s="6"/>
      <c r="B23" s="36" t="s">
        <v>5</v>
      </c>
      <c r="C23" s="37" t="s">
        <v>2</v>
      </c>
      <c r="D23" s="73" t="str">
        <f>IF(D20&lt;=0,"",($AL$14+$AL$18+SUMPRODUCT(ROUND(ROUND(($D$20:D20)/100,0)*$AB$5/1000,2))))</f>
        <v/>
      </c>
      <c r="E23" s="73" t="str">
        <f>IF(E20&lt;=0,"",($AL$14+$AL$18+SUMPRODUCT(ROUND(ROUND(($D$20:E20)/100,0)*$AB$5/1000,2))))</f>
        <v/>
      </c>
      <c r="F23" s="73" t="str">
        <f>IF(F20&lt;=0,"",($AL$14+$AL$18+SUMPRODUCT(ROUND(ROUND(($D$20:F20)/100,0)*$AB$5/1000,2))))</f>
        <v/>
      </c>
      <c r="G23" s="73" t="str">
        <f>IF(G20&lt;=0,"",($AL$14+$AL$18+SUMPRODUCT(ROUND(ROUND(($D$20:G20)/100,0)*$AB$5/1000,2))))</f>
        <v/>
      </c>
      <c r="H23" s="73" t="str">
        <f>IF(H20&lt;=0,"",($AL$14+$AL$18+SUMPRODUCT(ROUND(ROUND(($D$20:H20)/100,0)*$AB$5/1000,2))))</f>
        <v/>
      </c>
      <c r="I23" s="73" t="str">
        <f>IF(I20&lt;=0,"",($AL$14+$AL$18+SUMPRODUCT(ROUND(ROUND(($D$20:I20)/100,0)*$AB$5/1000,2))))</f>
        <v/>
      </c>
      <c r="J23" s="73" t="str">
        <f>IF(J20&lt;=0,"",($AL$14+$AL$18+SUMPRODUCT(ROUND(ROUND(($D$20:J20)/100,0)*$AB$5/1000,2))))</f>
        <v/>
      </c>
      <c r="K23" s="73" t="str">
        <f>IF(K20&lt;=0,"",($AL$14+$AL$18+SUMPRODUCT(ROUND(ROUND(($D$20:K20)/100,0)*$AB$5/1000,2))))</f>
        <v/>
      </c>
      <c r="L23" s="73" t="str">
        <f>IF(L20&lt;=0,"",($AL$14+$AL$18+SUMPRODUCT(ROUND(ROUND(($D$20:L20)/100,0)*$AB$5/1000,2))))</f>
        <v/>
      </c>
      <c r="M23" s="73" t="str">
        <f>IF(M20&lt;=0,"",($AL$14+$AL$18+SUMPRODUCT(ROUND(ROUND(($D$20:M20)/100,0)*$AB$5/1000,2))))</f>
        <v/>
      </c>
      <c r="N23" s="73" t="str">
        <f>IF(N20&lt;=0,"",($AL$14+$AL$18+SUMPRODUCT(ROUND(ROUND(($D$20:N20)/100,0)*$AB$5/1000,2))))</f>
        <v/>
      </c>
      <c r="O23" s="73" t="str">
        <f>IF(O20&lt;=0,"",($AL$14+$AL$18+SUMPRODUCT(ROUND(ROUND(($D$20:O20)/100,0)*$AB$5/1000,2))))</f>
        <v/>
      </c>
      <c r="P23" s="73" t="str">
        <f>IF(P20&lt;=0,"",($AL$14+$AL$18+SUMPRODUCT(ROUND(ROUND(($D$20:P20)/100,0)*$AB$5/1000,2))))</f>
        <v/>
      </c>
      <c r="Q23" s="73" t="str">
        <f>IF(Q20&lt;=0,"",($AL$14+$AL$18+SUMPRODUCT(ROUND(ROUND(($D$20:Q20)/100,0)*$AB$5/1000,2))))</f>
        <v/>
      </c>
      <c r="R23" s="73" t="str">
        <f>IF(R20&lt;=0,"",($AL$14+$AL$18+SUMPRODUCT(ROUND(ROUND(($D$20:R20)/100,0)*$AB$5/1000,2))))</f>
        <v/>
      </c>
      <c r="S23" s="73" t="str">
        <f>IF(S20&lt;=0,"",($AL$14+$AL$18+SUMPRODUCT(ROUND(ROUND(($D$20:S20)/100,0)*$AB$5/1000,2))))</f>
        <v/>
      </c>
      <c r="T23" s="73" t="str">
        <f>IF(T20&lt;=0,"",($AL$14+$AL$18+SUMPRODUCT(ROUND(ROUND(($D$20:T20)/100,0)*$AB$5/1000,2))))</f>
        <v/>
      </c>
      <c r="U23" s="73" t="str">
        <f>IF(U20&lt;=0,"",($AL$14+$AL$18+SUMPRODUCT(ROUND(ROUND(($D$20:U20)/100,0)*$AB$5/1000,2))))</f>
        <v/>
      </c>
      <c r="V23" s="73" t="str">
        <f>IF(V20&lt;=0,"",($AL$14+$AL$18+SUMPRODUCT(ROUND(ROUND(($D$20:V20)/100,0)*$AB$5/1000,2))))</f>
        <v/>
      </c>
      <c r="W23" s="73" t="str">
        <f>IF(W20&lt;=0,"",($AL$14+$AL$18+SUMPRODUCT(ROUND(ROUND(($D$20:W20)/100,0)*$AB$5/1000,2))))</f>
        <v/>
      </c>
      <c r="X23" s="73" t="str">
        <f>IF(X20&lt;=0,"",($AL$14+$AL$18+SUMPRODUCT(ROUND(ROUND(($D$20:X20)/100,0)*$AB$5/1000,2))))</f>
        <v/>
      </c>
      <c r="Y23" s="73" t="str">
        <f>IF(Y20&lt;=0,"",($AL$14+$AL$18+SUMPRODUCT(ROUND(ROUND(($D$20:Y20)/100,0)*$AB$5/1000,2))))</f>
        <v/>
      </c>
      <c r="Z23" s="73" t="str">
        <f>IF(Z20&lt;=0,"",($AL$14+$AL$18+SUMPRODUCT(ROUND(ROUND(($D$20:Z20)/100,0)*$AB$5/1000,2))))</f>
        <v/>
      </c>
      <c r="AA23" s="73" t="str">
        <f>IF(AA20&lt;=0,"",($AL$14+$AL$18+SUMPRODUCT(ROUND(ROUND(($D$20:AA20)/100,0)*$AB$5/1000,2))))</f>
        <v/>
      </c>
      <c r="AB23" s="73" t="str">
        <f>IF(AB20&lt;=0,"",($AL$14+$AL$18+SUMPRODUCT(ROUND(ROUND(($D$20:AB20)/100,0)*$AB$5/1000,2))))</f>
        <v/>
      </c>
      <c r="AC23" s="73" t="str">
        <f>IF(AC20&lt;=0,"",($AL$14+$AL$18+SUMPRODUCT(ROUND(ROUND(($D$20:AC20)/100,0)*$AB$5/1000,2))))</f>
        <v/>
      </c>
      <c r="AD23" s="73" t="str">
        <f>IF(AD20&lt;=0,"",($AL$14+$AL$18+SUMPRODUCT(ROUND(ROUND(($D$20:AD20)/100,0)*$AB$5/1000,2))))</f>
        <v/>
      </c>
      <c r="AE23" s="73" t="str">
        <f>IF(AE20&lt;=0,"",($AL$14+$AL$18+SUMPRODUCT(ROUND(ROUND(($D$20:AE20)/100,0)*$AB$5/1000,2))))</f>
        <v/>
      </c>
      <c r="AF23" s="73" t="str">
        <f>IF(AF20&lt;=0,"",($AL$14+$AL$18+SUMPRODUCT(ROUND(ROUND(($D$20:AF20)/100,0)*$AB$5/1000,2))))</f>
        <v/>
      </c>
      <c r="AG23" s="73" t="str">
        <f>IF(AG20&lt;=0,"",($AL$14+$AL$18+SUMPRODUCT(ROUND(ROUND(($D$20:AG20)/100,0)*$AB$5/1000,2))))</f>
        <v/>
      </c>
      <c r="AH23" s="77"/>
      <c r="AI23" s="75"/>
    </row>
    <row r="24" spans="1:38" ht="12.4" customHeight="1" x14ac:dyDescent="0.15">
      <c r="A24" s="7"/>
      <c r="B24" s="41" t="s">
        <v>0</v>
      </c>
      <c r="C24" s="42" t="s">
        <v>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  <c r="AI24" s="63"/>
    </row>
    <row r="25" spans="1:38" ht="12.4" customHeight="1" x14ac:dyDescent="0.15">
      <c r="A25" s="5">
        <v>10</v>
      </c>
      <c r="B25" s="26" t="s">
        <v>1</v>
      </c>
      <c r="C25" s="30" t="s">
        <v>2</v>
      </c>
      <c r="D25" s="64" t="str">
        <f>IF(D24&lt;=0,"",($AK$13+$AK$17+$AK$21+SUMPRODUCT(ROUND(($D$24:D24)/100,0)*100)))</f>
        <v/>
      </c>
      <c r="E25" s="64" t="str">
        <f>IF(E24&lt;=0,"",($AK$13+$AK$17+$AK$21+SUMPRODUCT(ROUND(($D$24:E24)/100,0)*100)))</f>
        <v/>
      </c>
      <c r="F25" s="64" t="str">
        <f>IF(F24&lt;=0,"",($AK$13+$AK$17+$AK$21+SUMPRODUCT(ROUND(($D$24:F24)/100,0)*100)))</f>
        <v/>
      </c>
      <c r="G25" s="64" t="str">
        <f>IF(G24&lt;=0,"",($AK$13+$AK$17+$AK$21+SUMPRODUCT(ROUND(($D$24:G24)/100,0)*100)))</f>
        <v/>
      </c>
      <c r="H25" s="64" t="str">
        <f>IF(H24&lt;=0,"",($AK$13+$AK$17+$AK$21+SUMPRODUCT(ROUND(($D$24:H24)/100,0)*100)))</f>
        <v/>
      </c>
      <c r="I25" s="64" t="str">
        <f>IF(I24&lt;=0,"",($AK$13+$AK$17+$AK$21+SUMPRODUCT(ROUND(($D$24:I24)/100,0)*100)))</f>
        <v/>
      </c>
      <c r="J25" s="64" t="str">
        <f>IF(J24&lt;=0,"",($AK$13+$AK$17+$AK$21+SUMPRODUCT(ROUND(($D$24:J24)/100,0)*100)))</f>
        <v/>
      </c>
      <c r="K25" s="64" t="str">
        <f>IF(K24&lt;=0,"",($AK$13+$AK$17+$AK$21+SUMPRODUCT(ROUND(($D$24:K24)/100,0)*100)))</f>
        <v/>
      </c>
      <c r="L25" s="64" t="str">
        <f>IF(L24&lt;=0,"",($AK$13+$AK$17+$AK$21+SUMPRODUCT(ROUND(($D$24:L24)/100,0)*100)))</f>
        <v/>
      </c>
      <c r="M25" s="64" t="str">
        <f>IF(M24&lt;=0,"",($AK$13+$AK$17+$AK$21+SUMPRODUCT(ROUND(($D$24:M24)/100,0)*100)))</f>
        <v/>
      </c>
      <c r="N25" s="64" t="str">
        <f>IF(N24&lt;=0,"",($AK$13+$AK$17+$AK$21+SUMPRODUCT(ROUND(($D$24:N24)/100,0)*100)))</f>
        <v/>
      </c>
      <c r="O25" s="64" t="str">
        <f>IF(O24&lt;=0,"",($AK$13+$AK$17+$AK$21+SUMPRODUCT(ROUND(($D$24:O24)/100,0)*100)))</f>
        <v/>
      </c>
      <c r="P25" s="64" t="str">
        <f>IF(P24&lt;=0,"",($AK$13+$AK$17+$AK$21+SUMPRODUCT(ROUND(($D$24:P24)/100,0)*100)))</f>
        <v/>
      </c>
      <c r="Q25" s="64" t="str">
        <f>IF(Q24&lt;=0,"",($AK$13+$AK$17+$AK$21+SUMPRODUCT(ROUND(($D$24:Q24)/100,0)*100)))</f>
        <v/>
      </c>
      <c r="R25" s="64" t="str">
        <f>IF(R24&lt;=0,"",($AK$13+$AK$17+$AK$21+SUMPRODUCT(ROUND(($D$24:R24)/100,0)*100)))</f>
        <v/>
      </c>
      <c r="S25" s="64" t="str">
        <f>IF(S24&lt;=0,"",($AK$13+$AK$17+$AK$21+SUMPRODUCT(ROUND(($D$24:S24)/100,0)*100)))</f>
        <v/>
      </c>
      <c r="T25" s="64" t="str">
        <f>IF(T24&lt;=0,"",($AK$13+$AK$17+$AK$21+SUMPRODUCT(ROUND(($D$24:T24)/100,0)*100)))</f>
        <v/>
      </c>
      <c r="U25" s="64" t="str">
        <f>IF(U24&lt;=0,"",($AK$13+$AK$17+$AK$21+SUMPRODUCT(ROUND(($D$24:U24)/100,0)*100)))</f>
        <v/>
      </c>
      <c r="V25" s="64" t="str">
        <f>IF(V24&lt;=0,"",($AK$13+$AK$17+$AK$21+SUMPRODUCT(ROUND(($D$24:V24)/100,0)*100)))</f>
        <v/>
      </c>
      <c r="W25" s="64" t="str">
        <f>IF(W24&lt;=0,"",($AK$13+$AK$17+$AK$21+SUMPRODUCT(ROUND(($D$24:W24)/100,0)*100)))</f>
        <v/>
      </c>
      <c r="X25" s="64" t="str">
        <f>IF(X24&lt;=0,"",($AK$13+$AK$17+$AK$21+SUMPRODUCT(ROUND(($D$24:X24)/100,0)*100)))</f>
        <v/>
      </c>
      <c r="Y25" s="64" t="str">
        <f>IF(Y24&lt;=0,"",($AK$13+$AK$17+$AK$21+SUMPRODUCT(ROUND(($D$24:Y24)/100,0)*100)))</f>
        <v/>
      </c>
      <c r="Z25" s="64" t="str">
        <f>IF(Z24&lt;=0,"",($AK$13+$AK$17+$AK$21+SUMPRODUCT(ROUND(($D$24:Z24)/100,0)*100)))</f>
        <v/>
      </c>
      <c r="AA25" s="64" t="str">
        <f>IF(AA24&lt;=0,"",($AK$13+$AK$17+$AK$21+SUMPRODUCT(ROUND(($D$24:AA24)/100,0)*100)))</f>
        <v/>
      </c>
      <c r="AB25" s="64" t="str">
        <f>IF(AB24&lt;=0,"",($AK$13+$AK$17+$AK$21+SUMPRODUCT(ROUND(($D$24:AB24)/100,0)*100)))</f>
        <v/>
      </c>
      <c r="AC25" s="64" t="str">
        <f>IF(AC24&lt;=0,"",($AK$13+$AK$17+$AK$21+SUMPRODUCT(ROUND(($D$24:AC24)/100,0)*100)))</f>
        <v/>
      </c>
      <c r="AD25" s="64" t="str">
        <f>IF(AD24&lt;=0,"",($AK$13+$AK$17+$AK$21+SUMPRODUCT(ROUND(($D$24:AD24)/100,0)*100)))</f>
        <v/>
      </c>
      <c r="AE25" s="64" t="str">
        <f>IF(AE24&lt;=0,"",($AK$13+$AK$17+$AK$21+SUMPRODUCT(ROUND(($D$24:AE24)/100,0)*100)))</f>
        <v/>
      </c>
      <c r="AF25" s="64" t="str">
        <f>IF(AF24&lt;=0,"",($AK$13+$AK$17+$AK$21+SUMPRODUCT(ROUND(($D$24:AF24)/100,0)*100)))</f>
        <v/>
      </c>
      <c r="AG25" s="64" t="str">
        <f>IF(AG24&lt;=0,"",($AK$13+$AK$17+$AK$21+SUMPRODUCT(ROUND(($D$24:AG24)/100,0)*100)))</f>
        <v/>
      </c>
      <c r="AH25" s="64" t="str">
        <f>IF(AH24&lt;=0,"",($AK$13+$AK$17+$AK$21+SUMPRODUCT(ROUND(($D$24:AH24)/100,0)*100)))</f>
        <v/>
      </c>
      <c r="AI25" s="65" t="str">
        <f>IF(SUM(D24:AI24)&lt;=0,"",(SUMPRODUCT(ROUND(($D$24:AI24)/100,0)*100)))</f>
        <v/>
      </c>
      <c r="AK25">
        <f>SUMPRODUCT(ROUND((D24:AH24)/100,0)*100)</f>
        <v>0</v>
      </c>
    </row>
    <row r="26" spans="1:38" ht="12.4" customHeight="1" x14ac:dyDescent="0.15">
      <c r="A26" s="5"/>
      <c r="B26" s="34" t="s">
        <v>4</v>
      </c>
      <c r="C26" s="30" t="s">
        <v>13</v>
      </c>
      <c r="D26" s="71" t="str">
        <f>IF(D24&lt;=0,"",(ROUND(ROUND(D24/100,0)*$AB$5/1000,2)))</f>
        <v/>
      </c>
      <c r="E26" s="71" t="str">
        <f t="shared" ref="E26:AH26" si="3">IF(E24&lt;=0,"",(ROUND(ROUND(E24/100,0)*$AB$5/1000,2)))</f>
        <v/>
      </c>
      <c r="F26" s="71" t="str">
        <f t="shared" si="3"/>
        <v/>
      </c>
      <c r="G26" s="71" t="str">
        <f t="shared" si="3"/>
        <v/>
      </c>
      <c r="H26" s="71" t="str">
        <f t="shared" si="3"/>
        <v/>
      </c>
      <c r="I26" s="71" t="str">
        <f t="shared" si="3"/>
        <v/>
      </c>
      <c r="J26" s="71" t="str">
        <f t="shared" si="3"/>
        <v/>
      </c>
      <c r="K26" s="71" t="str">
        <f t="shared" si="3"/>
        <v/>
      </c>
      <c r="L26" s="71" t="str">
        <f t="shared" si="3"/>
        <v/>
      </c>
      <c r="M26" s="71" t="str">
        <f t="shared" si="3"/>
        <v/>
      </c>
      <c r="N26" s="71" t="str">
        <f t="shared" si="3"/>
        <v/>
      </c>
      <c r="O26" s="71" t="str">
        <f t="shared" si="3"/>
        <v/>
      </c>
      <c r="P26" s="71" t="str">
        <f t="shared" si="3"/>
        <v/>
      </c>
      <c r="Q26" s="71" t="str">
        <f t="shared" si="3"/>
        <v/>
      </c>
      <c r="R26" s="71" t="str">
        <f t="shared" si="3"/>
        <v/>
      </c>
      <c r="S26" s="71" t="str">
        <f t="shared" si="3"/>
        <v/>
      </c>
      <c r="T26" s="71" t="str">
        <f t="shared" si="3"/>
        <v/>
      </c>
      <c r="U26" s="71" t="str">
        <f t="shared" si="3"/>
        <v/>
      </c>
      <c r="V26" s="71" t="str">
        <f t="shared" si="3"/>
        <v/>
      </c>
      <c r="W26" s="71" t="str">
        <f t="shared" si="3"/>
        <v/>
      </c>
      <c r="X26" s="71" t="str">
        <f t="shared" si="3"/>
        <v/>
      </c>
      <c r="Y26" s="71" t="str">
        <f t="shared" si="3"/>
        <v/>
      </c>
      <c r="Z26" s="71" t="str">
        <f t="shared" si="3"/>
        <v/>
      </c>
      <c r="AA26" s="71" t="str">
        <f t="shared" si="3"/>
        <v/>
      </c>
      <c r="AB26" s="71" t="str">
        <f t="shared" si="3"/>
        <v/>
      </c>
      <c r="AC26" s="71" t="str">
        <f t="shared" si="3"/>
        <v/>
      </c>
      <c r="AD26" s="71" t="str">
        <f t="shared" si="3"/>
        <v/>
      </c>
      <c r="AE26" s="71" t="str">
        <f t="shared" si="3"/>
        <v/>
      </c>
      <c r="AF26" s="71" t="str">
        <f t="shared" si="3"/>
        <v/>
      </c>
      <c r="AG26" s="71" t="str">
        <f t="shared" si="3"/>
        <v/>
      </c>
      <c r="AH26" s="71" t="str">
        <f t="shared" si="3"/>
        <v/>
      </c>
      <c r="AI26" s="72" t="str">
        <f>IF(SUM(D24:AH24)&lt;=0,"",(SUMPRODUCT(ROUND(ROUND(($D$24:AH24)/100,0)*$AB$5/1000,2))))</f>
        <v/>
      </c>
      <c r="AL26" s="106">
        <f>SUM(D26:AH26)</f>
        <v>0</v>
      </c>
    </row>
    <row r="27" spans="1:38" ht="12.4" customHeight="1" thickBot="1" x14ac:dyDescent="0.2">
      <c r="A27" s="6"/>
      <c r="B27" s="36" t="s">
        <v>5</v>
      </c>
      <c r="C27" s="37" t="s">
        <v>2</v>
      </c>
      <c r="D27" s="73" t="str">
        <f>IF(D24&lt;=0,"",($AL$14+$AL$18+$AL$22+SUMPRODUCT(ROUND(ROUND(($D$24:D24)/100,0)*$AB$5/1000,2))))</f>
        <v/>
      </c>
      <c r="E27" s="73" t="str">
        <f>IF(E24&lt;=0,"",($AL$14+$AL$18+$AL$22+SUMPRODUCT(ROUND(ROUND(($D$24:E24)/100,0)*$AB$5/1000,2))))</f>
        <v/>
      </c>
      <c r="F27" s="73" t="str">
        <f>IF(F24&lt;=0,"",($AL$14+$AL$18+$AL$22+SUMPRODUCT(ROUND(ROUND(($D$24:F24)/100,0)*$AB$5/1000,2))))</f>
        <v/>
      </c>
      <c r="G27" s="73" t="str">
        <f>IF(G24&lt;=0,"",($AL$14+$AL$18+$AL$22+SUMPRODUCT(ROUND(ROUND(($D$24:G24)/100,0)*$AB$5/1000,2))))</f>
        <v/>
      </c>
      <c r="H27" s="73" t="str">
        <f>IF(H24&lt;=0,"",($AL$14+$AL$18+$AL$22+SUMPRODUCT(ROUND(ROUND(($D$24:H24)/100,0)*$AB$5/1000,2))))</f>
        <v/>
      </c>
      <c r="I27" s="73" t="str">
        <f>IF(I24&lt;=0,"",($AL$14+$AL$18+$AL$22+SUMPRODUCT(ROUND(ROUND(($D$24:I24)/100,0)*$AB$5/1000,2))))</f>
        <v/>
      </c>
      <c r="J27" s="73" t="str">
        <f>IF(J24&lt;=0,"",($AL$14+$AL$18+$AL$22+SUMPRODUCT(ROUND(ROUND(($D$24:J24)/100,0)*$AB$5/1000,2))))</f>
        <v/>
      </c>
      <c r="K27" s="73" t="str">
        <f>IF(K24&lt;=0,"",($AL$14+$AL$18+$AL$22+SUMPRODUCT(ROUND(ROUND(($D$24:K24)/100,0)*$AB$5/1000,2))))</f>
        <v/>
      </c>
      <c r="L27" s="73" t="str">
        <f>IF(L24&lt;=0,"",($AL$14+$AL$18+$AL$22+SUMPRODUCT(ROUND(ROUND(($D$24:L24)/100,0)*$AB$5/1000,2))))</f>
        <v/>
      </c>
      <c r="M27" s="73" t="str">
        <f>IF(M24&lt;=0,"",($AL$14+$AL$18+$AL$22+SUMPRODUCT(ROUND(ROUND(($D$24:M24)/100,0)*$AB$5/1000,2))))</f>
        <v/>
      </c>
      <c r="N27" s="73" t="str">
        <f>IF(N24&lt;=0,"",($AL$14+$AL$18+$AL$22+SUMPRODUCT(ROUND(ROUND(($D$24:N24)/100,0)*$AB$5/1000,2))))</f>
        <v/>
      </c>
      <c r="O27" s="73" t="str">
        <f>IF(O24&lt;=0,"",($AL$14+$AL$18+$AL$22+SUMPRODUCT(ROUND(ROUND(($D$24:O24)/100,0)*$AB$5/1000,2))))</f>
        <v/>
      </c>
      <c r="P27" s="73" t="str">
        <f>IF(P24&lt;=0,"",($AL$14+$AL$18+$AL$22+SUMPRODUCT(ROUND(ROUND(($D$24:P24)/100,0)*$AB$5/1000,2))))</f>
        <v/>
      </c>
      <c r="Q27" s="73" t="str">
        <f>IF(Q24&lt;=0,"",($AL$14+$AL$18+$AL$22+SUMPRODUCT(ROUND(ROUND(($D$24:Q24)/100,0)*$AB$5/1000,2))))</f>
        <v/>
      </c>
      <c r="R27" s="73" t="str">
        <f>IF(R24&lt;=0,"",($AL$14+$AL$18+$AL$22+SUMPRODUCT(ROUND(ROUND(($D$24:R24)/100,0)*$AB$5/1000,2))))</f>
        <v/>
      </c>
      <c r="S27" s="73" t="str">
        <f>IF(S24&lt;=0,"",($AL$14+$AL$18+$AL$22+SUMPRODUCT(ROUND(ROUND(($D$24:S24)/100,0)*$AB$5/1000,2))))</f>
        <v/>
      </c>
      <c r="T27" s="73" t="str">
        <f>IF(T24&lt;=0,"",($AL$14+$AL$18+$AL$22+SUMPRODUCT(ROUND(ROUND(($D$24:T24)/100,0)*$AB$5/1000,2))))</f>
        <v/>
      </c>
      <c r="U27" s="73" t="str">
        <f>IF(U24&lt;=0,"",($AL$14+$AL$18+$AL$22+SUMPRODUCT(ROUND(ROUND(($D$24:U24)/100,0)*$AB$5/1000,2))))</f>
        <v/>
      </c>
      <c r="V27" s="73" t="str">
        <f>IF(V24&lt;=0,"",($AL$14+$AL$18+$AL$22+SUMPRODUCT(ROUND(ROUND(($D$24:V24)/100,0)*$AB$5/1000,2))))</f>
        <v/>
      </c>
      <c r="W27" s="73" t="str">
        <f>IF(W24&lt;=0,"",($AL$14+$AL$18+$AL$22+SUMPRODUCT(ROUND(ROUND(($D$24:W24)/100,0)*$AB$5/1000,2))))</f>
        <v/>
      </c>
      <c r="X27" s="73" t="str">
        <f>IF(X24&lt;=0,"",($AL$14+$AL$18+$AL$22+SUMPRODUCT(ROUND(ROUND(($D$24:X24)/100,0)*$AB$5/1000,2))))</f>
        <v/>
      </c>
      <c r="Y27" s="73" t="str">
        <f>IF(Y24&lt;=0,"",($AL$14+$AL$18+$AL$22+SUMPRODUCT(ROUND(ROUND(($D$24:Y24)/100,0)*$AB$5/1000,2))))</f>
        <v/>
      </c>
      <c r="Z27" s="73" t="str">
        <f>IF(Z24&lt;=0,"",($AL$14+$AL$18+$AL$22+SUMPRODUCT(ROUND(ROUND(($D$24:Z24)/100,0)*$AB$5/1000,2))))</f>
        <v/>
      </c>
      <c r="AA27" s="73" t="str">
        <f>IF(AA24&lt;=0,"",($AL$14+$AL$18+$AL$22+SUMPRODUCT(ROUND(ROUND(($D$24:AA24)/100,0)*$AB$5/1000,2))))</f>
        <v/>
      </c>
      <c r="AB27" s="73" t="str">
        <f>IF(AB24&lt;=0,"",($AL$14+$AL$18+$AL$22+SUMPRODUCT(ROUND(ROUND(($D$24:AB24)/100,0)*$AB$5/1000,2))))</f>
        <v/>
      </c>
      <c r="AC27" s="73" t="str">
        <f>IF(AC24&lt;=0,"",($AL$14+$AL$18+$AL$22+SUMPRODUCT(ROUND(ROUND(($D$24:AC24)/100,0)*$AB$5/1000,2))))</f>
        <v/>
      </c>
      <c r="AD27" s="73" t="str">
        <f>IF(AD24&lt;=0,"",($AL$14+$AL$18+$AL$22+SUMPRODUCT(ROUND(ROUND(($D$24:AD24)/100,0)*$AB$5/1000,2))))</f>
        <v/>
      </c>
      <c r="AE27" s="73" t="str">
        <f>IF(AE24&lt;=0,"",($AL$14+$AL$18+$AL$22+SUMPRODUCT(ROUND(ROUND(($D$24:AE24)/100,0)*$AB$5/1000,2))))</f>
        <v/>
      </c>
      <c r="AF27" s="73" t="str">
        <f>IF(AF24&lt;=0,"",($AL$14+$AL$18+$AL$22+SUMPRODUCT(ROUND(ROUND(($D$24:AF24)/100,0)*$AB$5/1000,2))))</f>
        <v/>
      </c>
      <c r="AG27" s="73" t="str">
        <f>IF(AG24&lt;=0,"",($AL$14+$AL$18+$AL$22+SUMPRODUCT(ROUND(ROUND(($D$24:AG24)/100,0)*$AB$5/1000,2))))</f>
        <v/>
      </c>
      <c r="AH27" s="73" t="str">
        <f>IF(AH24&lt;=0,"",($AL$14+$AL$18+$AL$22+SUMPRODUCT(ROUND(ROUND(($D$24:AH24)/100,0)*$AB$5/1000,2))))</f>
        <v/>
      </c>
      <c r="AI27" s="75"/>
    </row>
    <row r="28" spans="1:38" ht="12.4" customHeight="1" x14ac:dyDescent="0.15">
      <c r="A28" s="7"/>
      <c r="B28" s="41" t="s">
        <v>0</v>
      </c>
      <c r="C28" s="42" t="s">
        <v>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66"/>
      <c r="AI28" s="63"/>
    </row>
    <row r="29" spans="1:38" ht="12.4" customHeight="1" x14ac:dyDescent="0.15">
      <c r="A29" s="5">
        <v>11</v>
      </c>
      <c r="B29" s="26" t="s">
        <v>1</v>
      </c>
      <c r="C29" s="30" t="s">
        <v>2</v>
      </c>
      <c r="D29" s="64" t="str">
        <f>IF(D28&lt;=0,"",($AK$13+$AK$17+$AK$21+$AK$25+SUMPRODUCT(ROUND(($D$28:D28)/100,0)*100)))</f>
        <v/>
      </c>
      <c r="E29" s="64" t="str">
        <f>IF(E28&lt;=0,"",($AK$13+$AK$17+$AK$21+$AK$25+SUMPRODUCT(ROUND(($D$28:E28)/100,0)*100)))</f>
        <v/>
      </c>
      <c r="F29" s="64" t="str">
        <f>IF(F28&lt;=0,"",($AK$13+$AK$17+$AK$21+$AK$25+SUMPRODUCT(ROUND(($D$28:F28)/100,0)*100)))</f>
        <v/>
      </c>
      <c r="G29" s="64" t="str">
        <f>IF(G28&lt;=0,"",($AK$13+$AK$17+$AK$21+$AK$25+SUMPRODUCT(ROUND(($D$28:G28)/100,0)*100)))</f>
        <v/>
      </c>
      <c r="H29" s="64" t="str">
        <f>IF(H28&lt;=0,"",($AK$13+$AK$17+$AK$21+$AK$25+SUMPRODUCT(ROUND(($D$28:H28)/100,0)*100)))</f>
        <v/>
      </c>
      <c r="I29" s="64" t="str">
        <f>IF(I28&lt;=0,"",($AK$13+$AK$17+$AK$21+$AK$25+SUMPRODUCT(ROUND(($D$28:I28)/100,0)*100)))</f>
        <v/>
      </c>
      <c r="J29" s="64" t="str">
        <f>IF(J28&lt;=0,"",($AK$13+$AK$17+$AK$21+$AK$25+SUMPRODUCT(ROUND(($D$28:J28)/100,0)*100)))</f>
        <v/>
      </c>
      <c r="K29" s="64" t="str">
        <f>IF(K28&lt;=0,"",($AK$13+$AK$17+$AK$21+$AK$25+SUMPRODUCT(ROUND(($D$28:K28)/100,0)*100)))</f>
        <v/>
      </c>
      <c r="L29" s="64" t="str">
        <f>IF(L28&lt;=0,"",($AK$13+$AK$17+$AK$21+$AK$25+SUMPRODUCT(ROUND(($D$28:L28)/100,0)*100)))</f>
        <v/>
      </c>
      <c r="M29" s="64" t="str">
        <f>IF(M28&lt;=0,"",($AK$13+$AK$17+$AK$21+$AK$25+SUMPRODUCT(ROUND(($D$28:M28)/100,0)*100)))</f>
        <v/>
      </c>
      <c r="N29" s="64" t="str">
        <f>IF(N28&lt;=0,"",($AK$13+$AK$17+$AK$21+$AK$25+SUMPRODUCT(ROUND(($D$28:N28)/100,0)*100)))</f>
        <v/>
      </c>
      <c r="O29" s="64" t="str">
        <f>IF(O28&lt;=0,"",($AK$13+$AK$17+$AK$21+$AK$25+SUMPRODUCT(ROUND(($D$28:O28)/100,0)*100)))</f>
        <v/>
      </c>
      <c r="P29" s="64" t="str">
        <f>IF(P28&lt;=0,"",($AK$13+$AK$17+$AK$21+$AK$25+SUMPRODUCT(ROUND(($D$28:P28)/100,0)*100)))</f>
        <v/>
      </c>
      <c r="Q29" s="64" t="str">
        <f>IF(Q28&lt;=0,"",($AK$13+$AK$17+$AK$21+$AK$25+SUMPRODUCT(ROUND(($D$28:Q28)/100,0)*100)))</f>
        <v/>
      </c>
      <c r="R29" s="64" t="str">
        <f>IF(R28&lt;=0,"",($AK$13+$AK$17+$AK$21+$AK$25+SUMPRODUCT(ROUND(($D$28:R28)/100,0)*100)))</f>
        <v/>
      </c>
      <c r="S29" s="64" t="str">
        <f>IF(S28&lt;=0,"",($AK$13+$AK$17+$AK$21+$AK$25+SUMPRODUCT(ROUND(($D$28:S28)/100,0)*100)))</f>
        <v/>
      </c>
      <c r="T29" s="64" t="str">
        <f>IF(T28&lt;=0,"",($AK$13+$AK$17+$AK$21+$AK$25+SUMPRODUCT(ROUND(($D$28:T28)/100,0)*100)))</f>
        <v/>
      </c>
      <c r="U29" s="64" t="str">
        <f>IF(U28&lt;=0,"",($AK$13+$AK$17+$AK$21+$AK$25+SUMPRODUCT(ROUND(($D$28:U28)/100,0)*100)))</f>
        <v/>
      </c>
      <c r="V29" s="64" t="str">
        <f>IF(V28&lt;=0,"",($AK$13+$AK$17+$AK$21+$AK$25+SUMPRODUCT(ROUND(($D$28:V28)/100,0)*100)))</f>
        <v/>
      </c>
      <c r="W29" s="64" t="str">
        <f>IF(W28&lt;=0,"",($AK$13+$AK$17+$AK$21+$AK$25+SUMPRODUCT(ROUND(($D$28:W28)/100,0)*100)))</f>
        <v/>
      </c>
      <c r="X29" s="64" t="str">
        <f>IF(X28&lt;=0,"",($AK$13+$AK$17+$AK$21+$AK$25+SUMPRODUCT(ROUND(($D$28:X28)/100,0)*100)))</f>
        <v/>
      </c>
      <c r="Y29" s="64" t="str">
        <f>IF(Y28&lt;=0,"",($AK$13+$AK$17+$AK$21+$AK$25+SUMPRODUCT(ROUND(($D$28:Y28)/100,0)*100)))</f>
        <v/>
      </c>
      <c r="Z29" s="64" t="str">
        <f>IF(Z28&lt;=0,"",($AK$13+$AK$17+$AK$21+$AK$25+SUMPRODUCT(ROUND(($D$28:Z28)/100,0)*100)))</f>
        <v/>
      </c>
      <c r="AA29" s="64" t="str">
        <f>IF(AA28&lt;=0,"",($AK$13+$AK$17+$AK$21+$AK$25+SUMPRODUCT(ROUND(($D$28:AA28)/100,0)*100)))</f>
        <v/>
      </c>
      <c r="AB29" s="64" t="str">
        <f>IF(AB28&lt;=0,"",($AK$13+$AK$17+$AK$21+$AK$25+SUMPRODUCT(ROUND(($D$28:AB28)/100,0)*100)))</f>
        <v/>
      </c>
      <c r="AC29" s="64" t="str">
        <f>IF(AC28&lt;=0,"",($AK$13+$AK$17+$AK$21+$AK$25+SUMPRODUCT(ROUND(($D$28:AC28)/100,0)*100)))</f>
        <v/>
      </c>
      <c r="AD29" s="64" t="str">
        <f>IF(AD28&lt;=0,"",($AK$13+$AK$17+$AK$21+$AK$25+SUMPRODUCT(ROUND(($D$28:AD28)/100,0)*100)))</f>
        <v/>
      </c>
      <c r="AE29" s="64" t="str">
        <f>IF(AE28&lt;=0,"",($AK$13+$AK$17+$AK$21+$AK$25+SUMPRODUCT(ROUND(($D$28:AE28)/100,0)*100)))</f>
        <v/>
      </c>
      <c r="AF29" s="64" t="str">
        <f>IF(AF28&lt;=0,"",($AK$13+$AK$17+$AK$21+$AK$25+SUMPRODUCT(ROUND(($D$28:AF28)/100,0)*100)))</f>
        <v/>
      </c>
      <c r="AG29" s="64" t="str">
        <f>IF(AG28&lt;=0,"",($AK$13+$AK$17+$AK$21+$AK$25+SUMPRODUCT(ROUND(($D$28:AG28)/100,0)*100)))</f>
        <v/>
      </c>
      <c r="AH29" s="67"/>
      <c r="AI29" s="65" t="str">
        <f>IF(SUM(D28:AI28)&lt;=0,"",(SUMPRODUCT(ROUND(($D$28:AI28)/100,0)*100)))</f>
        <v/>
      </c>
      <c r="AK29">
        <f>SUMPRODUCT(ROUND((D28:AG28)/100,0)*100)</f>
        <v>0</v>
      </c>
    </row>
    <row r="30" spans="1:38" ht="12.4" customHeight="1" x14ac:dyDescent="0.15">
      <c r="A30" s="5"/>
      <c r="B30" s="34" t="s">
        <v>4</v>
      </c>
      <c r="C30" s="30" t="s">
        <v>13</v>
      </c>
      <c r="D30" s="71" t="str">
        <f>IF(D28&lt;=0,"",(ROUND(ROUND(D28/100,0)*$AB$5/1000,2)))</f>
        <v/>
      </c>
      <c r="E30" s="71" t="str">
        <f t="shared" ref="E30:AG30" si="4">IF(E28&lt;=0,"",(ROUND(ROUND(E28/100,0)*$AB$5/1000,2)))</f>
        <v/>
      </c>
      <c r="F30" s="71" t="str">
        <f t="shared" si="4"/>
        <v/>
      </c>
      <c r="G30" s="71" t="str">
        <f t="shared" si="4"/>
        <v/>
      </c>
      <c r="H30" s="71" t="str">
        <f t="shared" si="4"/>
        <v/>
      </c>
      <c r="I30" s="71" t="str">
        <f t="shared" si="4"/>
        <v/>
      </c>
      <c r="J30" s="71" t="str">
        <f t="shared" si="4"/>
        <v/>
      </c>
      <c r="K30" s="71" t="str">
        <f t="shared" si="4"/>
        <v/>
      </c>
      <c r="L30" s="71" t="str">
        <f t="shared" si="4"/>
        <v/>
      </c>
      <c r="M30" s="71" t="str">
        <f t="shared" si="4"/>
        <v/>
      </c>
      <c r="N30" s="71" t="str">
        <f t="shared" si="4"/>
        <v/>
      </c>
      <c r="O30" s="71" t="str">
        <f t="shared" si="4"/>
        <v/>
      </c>
      <c r="P30" s="71" t="str">
        <f t="shared" si="4"/>
        <v/>
      </c>
      <c r="Q30" s="71" t="str">
        <f t="shared" si="4"/>
        <v/>
      </c>
      <c r="R30" s="71" t="str">
        <f t="shared" si="4"/>
        <v/>
      </c>
      <c r="S30" s="71" t="str">
        <f t="shared" si="4"/>
        <v/>
      </c>
      <c r="T30" s="71" t="str">
        <f t="shared" si="4"/>
        <v/>
      </c>
      <c r="U30" s="71" t="str">
        <f t="shared" si="4"/>
        <v/>
      </c>
      <c r="V30" s="71" t="str">
        <f t="shared" si="4"/>
        <v/>
      </c>
      <c r="W30" s="71" t="str">
        <f t="shared" si="4"/>
        <v/>
      </c>
      <c r="X30" s="71" t="str">
        <f t="shared" si="4"/>
        <v/>
      </c>
      <c r="Y30" s="71" t="str">
        <f t="shared" si="4"/>
        <v/>
      </c>
      <c r="Z30" s="71" t="str">
        <f t="shared" si="4"/>
        <v/>
      </c>
      <c r="AA30" s="71" t="str">
        <f t="shared" si="4"/>
        <v/>
      </c>
      <c r="AB30" s="71" t="str">
        <f t="shared" si="4"/>
        <v/>
      </c>
      <c r="AC30" s="71" t="str">
        <f t="shared" si="4"/>
        <v/>
      </c>
      <c r="AD30" s="71" t="str">
        <f t="shared" si="4"/>
        <v/>
      </c>
      <c r="AE30" s="71" t="str">
        <f t="shared" si="4"/>
        <v/>
      </c>
      <c r="AF30" s="71" t="str">
        <f t="shared" si="4"/>
        <v/>
      </c>
      <c r="AG30" s="71" t="str">
        <f t="shared" si="4"/>
        <v/>
      </c>
      <c r="AH30" s="76"/>
      <c r="AI30" s="72" t="str">
        <f>IF(SUM(D28:AH28)&lt;=0,"",(SUMPRODUCT(ROUND(ROUND(($D$28:AH28)/100,0)*$AB$5/1000,2))))</f>
        <v/>
      </c>
      <c r="AL30" s="106">
        <f>SUM(D30:AG30)</f>
        <v>0</v>
      </c>
    </row>
    <row r="31" spans="1:38" ht="12.4" customHeight="1" thickBot="1" x14ac:dyDescent="0.2">
      <c r="A31" s="6"/>
      <c r="B31" s="36" t="s">
        <v>5</v>
      </c>
      <c r="C31" s="37" t="s">
        <v>2</v>
      </c>
      <c r="D31" s="73" t="str">
        <f>IF(D28&lt;=0,"",($AL$14+$AL$18+$AL$22+$AL$26+SUMPRODUCT(ROUND(ROUND(($D$28:D28)/100,0)*$AB$5/1000,2))))</f>
        <v/>
      </c>
      <c r="E31" s="73" t="str">
        <f>IF(E28&lt;=0,"",($AL$14+$AL$18+$AL$22+$AL$26+SUMPRODUCT(ROUND(ROUND(($D$28:E28)/100,0)*$AB$5/1000,2))))</f>
        <v/>
      </c>
      <c r="F31" s="73" t="str">
        <f>IF(F28&lt;=0,"",($AL$14+$AL$18+$AL$22+$AL$26+SUMPRODUCT(ROUND(ROUND(($D$28:F28)/100,0)*$AB$5/1000,2))))</f>
        <v/>
      </c>
      <c r="G31" s="73" t="str">
        <f>IF(G28&lt;=0,"",($AL$14+$AL$18+$AL$22+$AL$26+SUMPRODUCT(ROUND(ROUND(($D$28:G28)/100,0)*$AB$5/1000,2))))</f>
        <v/>
      </c>
      <c r="H31" s="73" t="str">
        <f>IF(H28&lt;=0,"",($AL$14+$AL$18+$AL$22+$AL$26+SUMPRODUCT(ROUND(ROUND(($D$28:H28)/100,0)*$AB$5/1000,2))))</f>
        <v/>
      </c>
      <c r="I31" s="73" t="str">
        <f>IF(I28&lt;=0,"",($AL$14+$AL$18+$AL$22+$AL$26+SUMPRODUCT(ROUND(ROUND(($D$28:I28)/100,0)*$AB$5/1000,2))))</f>
        <v/>
      </c>
      <c r="J31" s="73" t="str">
        <f>IF(J28&lt;=0,"",($AL$14+$AL$18+$AL$22+$AL$26+SUMPRODUCT(ROUND(ROUND(($D$28:J28)/100,0)*$AB$5/1000,2))))</f>
        <v/>
      </c>
      <c r="K31" s="73" t="str">
        <f>IF(K28&lt;=0,"",($AL$14+$AL$18+$AL$22+$AL$26+SUMPRODUCT(ROUND(ROUND(($D$28:K28)/100,0)*$AB$5/1000,2))))</f>
        <v/>
      </c>
      <c r="L31" s="73" t="str">
        <f>IF(L28&lt;=0,"",($AL$14+$AL$18+$AL$22+$AL$26+SUMPRODUCT(ROUND(ROUND(($D$28:L28)/100,0)*$AB$5/1000,2))))</f>
        <v/>
      </c>
      <c r="M31" s="73" t="str">
        <f>IF(M28&lt;=0,"",($AL$14+$AL$18+$AL$22+$AL$26+SUMPRODUCT(ROUND(ROUND(($D$28:M28)/100,0)*$AB$5/1000,2))))</f>
        <v/>
      </c>
      <c r="N31" s="73" t="str">
        <f>IF(N28&lt;=0,"",($AL$14+$AL$18+$AL$22+$AL$26+SUMPRODUCT(ROUND(ROUND(($D$28:N28)/100,0)*$AB$5/1000,2))))</f>
        <v/>
      </c>
      <c r="O31" s="73" t="str">
        <f>IF(O28&lt;=0,"",($AL$14+$AL$18+$AL$22+$AL$26+SUMPRODUCT(ROUND(ROUND(($D$28:O28)/100,0)*$AB$5/1000,2))))</f>
        <v/>
      </c>
      <c r="P31" s="73" t="str">
        <f>IF(P28&lt;=0,"",($AL$14+$AL$18+$AL$22+$AL$26+SUMPRODUCT(ROUND(ROUND(($D$28:P28)/100,0)*$AB$5/1000,2))))</f>
        <v/>
      </c>
      <c r="Q31" s="73" t="str">
        <f>IF(Q28&lt;=0,"",($AL$14+$AL$18+$AL$22+$AL$26+SUMPRODUCT(ROUND(ROUND(($D$28:Q28)/100,0)*$AB$5/1000,2))))</f>
        <v/>
      </c>
      <c r="R31" s="73" t="str">
        <f>IF(R28&lt;=0,"",($AL$14+$AL$18+$AL$22+$AL$26+SUMPRODUCT(ROUND(ROUND(($D$28:R28)/100,0)*$AB$5/1000,2))))</f>
        <v/>
      </c>
      <c r="S31" s="73" t="str">
        <f>IF(S28&lt;=0,"",($AL$14+$AL$18+$AL$22+$AL$26+SUMPRODUCT(ROUND(ROUND(($D$28:S28)/100,0)*$AB$5/1000,2))))</f>
        <v/>
      </c>
      <c r="T31" s="73" t="str">
        <f>IF(T28&lt;=0,"",($AL$14+$AL$18+$AL$22+$AL$26+SUMPRODUCT(ROUND(ROUND(($D$28:T28)/100,0)*$AB$5/1000,2))))</f>
        <v/>
      </c>
      <c r="U31" s="73" t="str">
        <f>IF(U28&lt;=0,"",($AL$14+$AL$18+$AL$22+$AL$26+SUMPRODUCT(ROUND(ROUND(($D$28:U28)/100,0)*$AB$5/1000,2))))</f>
        <v/>
      </c>
      <c r="V31" s="73" t="str">
        <f>IF(V28&lt;=0,"",($AL$14+$AL$18+$AL$22+$AL$26+SUMPRODUCT(ROUND(ROUND(($D$28:V28)/100,0)*$AB$5/1000,2))))</f>
        <v/>
      </c>
      <c r="W31" s="73" t="str">
        <f>IF(W28&lt;=0,"",($AL$14+$AL$18+$AL$22+$AL$26+SUMPRODUCT(ROUND(ROUND(($D$28:W28)/100,0)*$AB$5/1000,2))))</f>
        <v/>
      </c>
      <c r="X31" s="73" t="str">
        <f>IF(X28&lt;=0,"",($AL$14+$AL$18+$AL$22+$AL$26+SUMPRODUCT(ROUND(ROUND(($D$28:X28)/100,0)*$AB$5/1000,2))))</f>
        <v/>
      </c>
      <c r="Y31" s="73" t="str">
        <f>IF(Y28&lt;=0,"",($AL$14+$AL$18+$AL$22+$AL$26+SUMPRODUCT(ROUND(ROUND(($D$28:Y28)/100,0)*$AB$5/1000,2))))</f>
        <v/>
      </c>
      <c r="Z31" s="73" t="str">
        <f>IF(Z28&lt;=0,"",($AL$14+$AL$18+$AL$22+$AL$26+SUMPRODUCT(ROUND(ROUND(($D$28:Z28)/100,0)*$AB$5/1000,2))))</f>
        <v/>
      </c>
      <c r="AA31" s="73" t="str">
        <f>IF(AA28&lt;=0,"",($AL$14+$AL$18+$AL$22+$AL$26+SUMPRODUCT(ROUND(ROUND(($D$28:AA28)/100,0)*$AB$5/1000,2))))</f>
        <v/>
      </c>
      <c r="AB31" s="73" t="str">
        <f>IF(AB28&lt;=0,"",($AL$14+$AL$18+$AL$22+$AL$26+SUMPRODUCT(ROUND(ROUND(($D$28:AB28)/100,0)*$AB$5/1000,2))))</f>
        <v/>
      </c>
      <c r="AC31" s="73" t="str">
        <f>IF(AC28&lt;=0,"",($AL$14+$AL$18+$AL$22+$AL$26+SUMPRODUCT(ROUND(ROUND(($D$28:AC28)/100,0)*$AB$5/1000,2))))</f>
        <v/>
      </c>
      <c r="AD31" s="73" t="str">
        <f>IF(AD28&lt;=0,"",($AL$14+$AL$18+$AL$22+$AL$26+SUMPRODUCT(ROUND(ROUND(($D$28:AD28)/100,0)*$AB$5/1000,2))))</f>
        <v/>
      </c>
      <c r="AE31" s="73" t="str">
        <f>IF(AE28&lt;=0,"",($AL$14+$AL$18+$AL$22+$AL$26+SUMPRODUCT(ROUND(ROUND(($D$28:AE28)/100,0)*$AB$5/1000,2))))</f>
        <v/>
      </c>
      <c r="AF31" s="73" t="str">
        <f>IF(AF28&lt;=0,"",($AL$14+$AL$18+$AL$22+$AL$26+SUMPRODUCT(ROUND(ROUND(($D$28:AF28)/100,0)*$AB$5/1000,2))))</f>
        <v/>
      </c>
      <c r="AG31" s="73" t="str">
        <f>IF(AG28&lt;=0,"",($AL$14+$AL$18+$AL$22+$AL$26+SUMPRODUCT(ROUND(ROUND(($D$28:AG28)/100,0)*$AB$5/1000,2))))</f>
        <v/>
      </c>
      <c r="AH31" s="77"/>
      <c r="AI31" s="75"/>
    </row>
    <row r="32" spans="1:38" ht="12.4" customHeight="1" x14ac:dyDescent="0.15">
      <c r="A32" s="7"/>
      <c r="B32" s="41" t="s">
        <v>0</v>
      </c>
      <c r="C32" s="42" t="s">
        <v>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1"/>
      <c r="AI32" s="63"/>
    </row>
    <row r="33" spans="1:38" ht="12.4" customHeight="1" x14ac:dyDescent="0.15">
      <c r="A33" s="5">
        <v>12</v>
      </c>
      <c r="B33" s="26" t="s">
        <v>1</v>
      </c>
      <c r="C33" s="30" t="s">
        <v>2</v>
      </c>
      <c r="D33" s="64" t="str">
        <f>IF(D32&lt;=0,"",($AK$13+$AK$17+$AK$21+$AK$25+$AK$29+SUMPRODUCT(ROUND(($D$32:D32)/100,0)*100)))</f>
        <v/>
      </c>
      <c r="E33" s="64" t="str">
        <f>IF(E32&lt;=0,"",($AK$13+$AK$17+$AK$21+$AK$25+$AK$29+SUMPRODUCT(ROUND(($D$32:E32)/100,0)*100)))</f>
        <v/>
      </c>
      <c r="F33" s="64" t="str">
        <f>IF(F32&lt;=0,"",($AK$13+$AK$17+$AK$21+$AK$25+$AK$29+SUMPRODUCT(ROUND(($D$32:F32)/100,0)*100)))</f>
        <v/>
      </c>
      <c r="G33" s="64" t="str">
        <f>IF(G32&lt;=0,"",($AK$13+$AK$17+$AK$21+$AK$25+$AK$29+SUMPRODUCT(ROUND(($D$32:G32)/100,0)*100)))</f>
        <v/>
      </c>
      <c r="H33" s="64" t="str">
        <f>IF(H32&lt;=0,"",($AK$13+$AK$17+$AK$21+$AK$25+$AK$29+SUMPRODUCT(ROUND(($D$32:H32)/100,0)*100)))</f>
        <v/>
      </c>
      <c r="I33" s="64" t="str">
        <f>IF(I32&lt;=0,"",($AK$13+$AK$17+$AK$21+$AK$25+$AK$29+SUMPRODUCT(ROUND(($D$32:I32)/100,0)*100)))</f>
        <v/>
      </c>
      <c r="J33" s="64" t="str">
        <f>IF(J32&lt;=0,"",($AK$13+$AK$17+$AK$21+$AK$25+$AK$29+SUMPRODUCT(ROUND(($D$32:J32)/100,0)*100)))</f>
        <v/>
      </c>
      <c r="K33" s="64" t="str">
        <f>IF(K32&lt;=0,"",($AK$13+$AK$17+$AK$21+$AK$25+$AK$29+SUMPRODUCT(ROUND(($D$32:K32)/100,0)*100)))</f>
        <v/>
      </c>
      <c r="L33" s="64" t="str">
        <f>IF(L32&lt;=0,"",($AK$13+$AK$17+$AK$21+$AK$25+$AK$29+SUMPRODUCT(ROUND(($D$32:L32)/100,0)*100)))</f>
        <v/>
      </c>
      <c r="M33" s="64" t="str">
        <f>IF(M32&lt;=0,"",($AK$13+$AK$17+$AK$21+$AK$25+$AK$29+SUMPRODUCT(ROUND(($D$32:M32)/100,0)*100)))</f>
        <v/>
      </c>
      <c r="N33" s="64" t="str">
        <f>IF(N32&lt;=0,"",($AK$13+$AK$17+$AK$21+$AK$25+$AK$29+SUMPRODUCT(ROUND(($D$32:N32)/100,0)*100)))</f>
        <v/>
      </c>
      <c r="O33" s="64" t="str">
        <f>IF(O32&lt;=0,"",($AK$13+$AK$17+$AK$21+$AK$25+$AK$29+SUMPRODUCT(ROUND(($D$32:O32)/100,0)*100)))</f>
        <v/>
      </c>
      <c r="P33" s="64" t="str">
        <f>IF(P32&lt;=0,"",($AK$13+$AK$17+$AK$21+$AK$25+$AK$29+SUMPRODUCT(ROUND(($D$32:P32)/100,0)*100)))</f>
        <v/>
      </c>
      <c r="Q33" s="64" t="str">
        <f>IF(Q32&lt;=0,"",($AK$13+$AK$17+$AK$21+$AK$25+$AK$29+SUMPRODUCT(ROUND(($D$32:Q32)/100,0)*100)))</f>
        <v/>
      </c>
      <c r="R33" s="64" t="str">
        <f>IF(R32&lt;=0,"",($AK$13+$AK$17+$AK$21+$AK$25+$AK$29+SUMPRODUCT(ROUND(($D$32:R32)/100,0)*100)))</f>
        <v/>
      </c>
      <c r="S33" s="64" t="str">
        <f>IF(S32&lt;=0,"",($AK$13+$AK$17+$AK$21+$AK$25+$AK$29+SUMPRODUCT(ROUND(($D$32:S32)/100,0)*100)))</f>
        <v/>
      </c>
      <c r="T33" s="64" t="str">
        <f>IF(T32&lt;=0,"",($AK$13+$AK$17+$AK$21+$AK$25+$AK$29+SUMPRODUCT(ROUND(($D$32:T32)/100,0)*100)))</f>
        <v/>
      </c>
      <c r="U33" s="64" t="str">
        <f>IF(U32&lt;=0,"",($AK$13+$AK$17+$AK$21+$AK$25+$AK$29+SUMPRODUCT(ROUND(($D$32:U32)/100,0)*100)))</f>
        <v/>
      </c>
      <c r="V33" s="64" t="str">
        <f>IF(V32&lt;=0,"",($AK$13+$AK$17+$AK$21+$AK$25+$AK$29+SUMPRODUCT(ROUND(($D$32:V32)/100,0)*100)))</f>
        <v/>
      </c>
      <c r="W33" s="64" t="str">
        <f>IF(W32&lt;=0,"",($AK$13+$AK$17+$AK$21+$AK$25+$AK$29+SUMPRODUCT(ROUND(($D$32:W32)/100,0)*100)))</f>
        <v/>
      </c>
      <c r="X33" s="64" t="str">
        <f>IF(X32&lt;=0,"",($AK$13+$AK$17+$AK$21+$AK$25+$AK$29+SUMPRODUCT(ROUND(($D$32:X32)/100,0)*100)))</f>
        <v/>
      </c>
      <c r="Y33" s="64" t="str">
        <f>IF(Y32&lt;=0,"",($AK$13+$AK$17+$AK$21+$AK$25+$AK$29+SUMPRODUCT(ROUND(($D$32:Y32)/100,0)*100)))</f>
        <v/>
      </c>
      <c r="Z33" s="64" t="str">
        <f>IF(Z32&lt;=0,"",($AK$13+$AK$17+$AK$21+$AK$25+$AK$29+SUMPRODUCT(ROUND(($D$32:Z32)/100,0)*100)))</f>
        <v/>
      </c>
      <c r="AA33" s="64" t="str">
        <f>IF(AA32&lt;=0,"",($AK$13+$AK$17+$AK$21+$AK$25+$AK$29+SUMPRODUCT(ROUND(($D$32:AA32)/100,0)*100)))</f>
        <v/>
      </c>
      <c r="AB33" s="64" t="str">
        <f>IF(AB32&lt;=0,"",($AK$13+$AK$17+$AK$21+$AK$25+$AK$29+SUMPRODUCT(ROUND(($D$32:AB32)/100,0)*100)))</f>
        <v/>
      </c>
      <c r="AC33" s="64" t="str">
        <f>IF(AC32&lt;=0,"",($AK$13+$AK$17+$AK$21+$AK$25+$AK$29+SUMPRODUCT(ROUND(($D$32:AC32)/100,0)*100)))</f>
        <v/>
      </c>
      <c r="AD33" s="64" t="str">
        <f>IF(AD32&lt;=0,"",($AK$13+$AK$17+$AK$21+$AK$25+$AK$29+SUMPRODUCT(ROUND(($D$32:AD32)/100,0)*100)))</f>
        <v/>
      </c>
      <c r="AE33" s="64" t="str">
        <f>IF(AE32&lt;=0,"",($AK$13+$AK$17+$AK$21+$AK$25+$AK$29+SUMPRODUCT(ROUND(($D$32:AE32)/100,0)*100)))</f>
        <v/>
      </c>
      <c r="AF33" s="64" t="str">
        <f>IF(AF32&lt;=0,"",($AK$13+$AK$17+$AK$21+$AK$25+$AK$29+SUMPRODUCT(ROUND(($D$32:AF32)/100,0)*100)))</f>
        <v/>
      </c>
      <c r="AG33" s="64" t="str">
        <f>IF(AG32&lt;=0,"",($AK$13+$AK$17+$AK$21+$AK$25+$AK$29+SUMPRODUCT(ROUND(($D$32:AG32)/100,0)*100)))</f>
        <v/>
      </c>
      <c r="AH33" s="68" t="str">
        <f>IF(AH32&lt;=0,"",($AK$13+$AK$17+$AK$21+$AK$25+$AK$29+SUMPRODUCT(ROUND(($D$32:AH32)/100,0)*100)))</f>
        <v/>
      </c>
      <c r="AI33" s="65" t="str">
        <f>IF(SUM(D32:AI32)&lt;=0,"",(SUMPRODUCT(ROUND(($D$32:AI32)/100,0)*100)))</f>
        <v/>
      </c>
      <c r="AK33">
        <f>SUMPRODUCT(ROUND((D32:AH32)/100,0)*100)</f>
        <v>0</v>
      </c>
    </row>
    <row r="34" spans="1:38" ht="12.4" customHeight="1" x14ac:dyDescent="0.15">
      <c r="A34" s="5"/>
      <c r="B34" s="34" t="s">
        <v>4</v>
      </c>
      <c r="C34" s="30" t="s">
        <v>13</v>
      </c>
      <c r="D34" s="71" t="str">
        <f>IF(D32&lt;=0,"",(ROUND(ROUND(D32/100,0)*$AB$5/1000,2)))</f>
        <v/>
      </c>
      <c r="E34" s="71" t="str">
        <f t="shared" ref="E34:AH34" si="5">IF(E32&lt;=0,"",(ROUND(ROUND(E32/100,0)*$AB$5/1000,2)))</f>
        <v/>
      </c>
      <c r="F34" s="71" t="str">
        <f t="shared" si="5"/>
        <v/>
      </c>
      <c r="G34" s="71" t="str">
        <f t="shared" si="5"/>
        <v/>
      </c>
      <c r="H34" s="71" t="str">
        <f t="shared" si="5"/>
        <v/>
      </c>
      <c r="I34" s="71" t="str">
        <f t="shared" si="5"/>
        <v/>
      </c>
      <c r="J34" s="71" t="str">
        <f t="shared" si="5"/>
        <v/>
      </c>
      <c r="K34" s="71" t="str">
        <f t="shared" si="5"/>
        <v/>
      </c>
      <c r="L34" s="71" t="str">
        <f t="shared" si="5"/>
        <v/>
      </c>
      <c r="M34" s="71" t="str">
        <f t="shared" si="5"/>
        <v/>
      </c>
      <c r="N34" s="71" t="str">
        <f t="shared" si="5"/>
        <v/>
      </c>
      <c r="O34" s="71" t="str">
        <f t="shared" si="5"/>
        <v/>
      </c>
      <c r="P34" s="71" t="str">
        <f t="shared" si="5"/>
        <v/>
      </c>
      <c r="Q34" s="71" t="str">
        <f t="shared" si="5"/>
        <v/>
      </c>
      <c r="R34" s="71" t="str">
        <f t="shared" si="5"/>
        <v/>
      </c>
      <c r="S34" s="71" t="str">
        <f t="shared" si="5"/>
        <v/>
      </c>
      <c r="T34" s="71" t="str">
        <f t="shared" si="5"/>
        <v/>
      </c>
      <c r="U34" s="71" t="str">
        <f t="shared" si="5"/>
        <v/>
      </c>
      <c r="V34" s="71" t="str">
        <f t="shared" si="5"/>
        <v/>
      </c>
      <c r="W34" s="71" t="str">
        <f t="shared" si="5"/>
        <v/>
      </c>
      <c r="X34" s="71" t="str">
        <f t="shared" si="5"/>
        <v/>
      </c>
      <c r="Y34" s="71" t="str">
        <f t="shared" si="5"/>
        <v/>
      </c>
      <c r="Z34" s="71" t="str">
        <f t="shared" si="5"/>
        <v/>
      </c>
      <c r="AA34" s="71" t="str">
        <f t="shared" si="5"/>
        <v/>
      </c>
      <c r="AB34" s="71" t="str">
        <f t="shared" si="5"/>
        <v/>
      </c>
      <c r="AC34" s="71" t="str">
        <f t="shared" si="5"/>
        <v/>
      </c>
      <c r="AD34" s="71" t="str">
        <f t="shared" si="5"/>
        <v/>
      </c>
      <c r="AE34" s="71" t="str">
        <f t="shared" si="5"/>
        <v/>
      </c>
      <c r="AF34" s="71" t="str">
        <f t="shared" si="5"/>
        <v/>
      </c>
      <c r="AG34" s="71" t="str">
        <f t="shared" si="5"/>
        <v/>
      </c>
      <c r="AH34" s="78" t="str">
        <f t="shared" si="5"/>
        <v/>
      </c>
      <c r="AI34" s="72" t="str">
        <f>IF(SUM(D32:AH32)&lt;=0,"",(SUMPRODUCT(ROUND(ROUND(($D$32:AH32)/100,0)*$AB$5/1000,2))))</f>
        <v/>
      </c>
      <c r="AL34" s="106">
        <f>SUM(D34:AH34)</f>
        <v>0</v>
      </c>
    </row>
    <row r="35" spans="1:38" ht="12.4" customHeight="1" thickBot="1" x14ac:dyDescent="0.2">
      <c r="A35" s="6"/>
      <c r="B35" s="36" t="s">
        <v>5</v>
      </c>
      <c r="C35" s="37" t="s">
        <v>2</v>
      </c>
      <c r="D35" s="73" t="str">
        <f>IF(D32&lt;=0,"",($AL$14+$AL$18+$AL$22+$AL$26+$AL$30+SUMPRODUCT(ROUND(ROUND(($D$32:D32)/100,0)*$AB$5/1000,2))))</f>
        <v/>
      </c>
      <c r="E35" s="73" t="str">
        <f>IF(E32&lt;=0,"",($AL$14+$AL$18+$AL$22+$AL$26+$AL$30+SUMPRODUCT(ROUND(ROUND(($D$32:E32)/100,0)*$AB$5/1000,2))))</f>
        <v/>
      </c>
      <c r="F35" s="73" t="str">
        <f>IF(F32&lt;=0,"",($AL$14+$AL$18+$AL$22+$AL$26+$AL$30+SUMPRODUCT(ROUND(ROUND(($D$32:F32)/100,0)*$AB$5/1000,2))))</f>
        <v/>
      </c>
      <c r="G35" s="73" t="str">
        <f>IF(G32&lt;=0,"",($AL$14+$AL$18+$AL$22+$AL$26+$AL$30+SUMPRODUCT(ROUND(ROUND(($D$32:G32)/100,0)*$AB$5/1000,2))))</f>
        <v/>
      </c>
      <c r="H35" s="73" t="str">
        <f>IF(H32&lt;=0,"",($AL$14+$AL$18+$AL$22+$AL$26+$AL$30+SUMPRODUCT(ROUND(ROUND(($D$32:H32)/100,0)*$AB$5/1000,2))))</f>
        <v/>
      </c>
      <c r="I35" s="73" t="str">
        <f>IF(I32&lt;=0,"",($AL$14+$AL$18+$AL$22+$AL$26+$AL$30+SUMPRODUCT(ROUND(ROUND(($D$32:I32)/100,0)*$AB$5/1000,2))))</f>
        <v/>
      </c>
      <c r="J35" s="73" t="str">
        <f>IF(J32&lt;=0,"",($AL$14+$AL$18+$AL$22+$AL$26+$AL$30+SUMPRODUCT(ROUND(ROUND(($D$32:J32)/100,0)*$AB$5/1000,2))))</f>
        <v/>
      </c>
      <c r="K35" s="73" t="str">
        <f>IF(K32&lt;=0,"",($AL$14+$AL$18+$AL$22+$AL$26+$AL$30+SUMPRODUCT(ROUND(ROUND(($D$32:K32)/100,0)*$AB$5/1000,2))))</f>
        <v/>
      </c>
      <c r="L35" s="73" t="str">
        <f>IF(L32&lt;=0,"",($AL$14+$AL$18+$AL$22+$AL$26+$AL$30+SUMPRODUCT(ROUND(ROUND(($D$32:L32)/100,0)*$AB$5/1000,2))))</f>
        <v/>
      </c>
      <c r="M35" s="73" t="str">
        <f>IF(M32&lt;=0,"",($AL$14+$AL$18+$AL$22+$AL$26+$AL$30+SUMPRODUCT(ROUND(ROUND(($D$32:M32)/100,0)*$AB$5/1000,2))))</f>
        <v/>
      </c>
      <c r="N35" s="73" t="str">
        <f>IF(N32&lt;=0,"",($AL$14+$AL$18+$AL$22+$AL$26+$AL$30+SUMPRODUCT(ROUND(ROUND(($D$32:N32)/100,0)*$AB$5/1000,2))))</f>
        <v/>
      </c>
      <c r="O35" s="73" t="str">
        <f>IF(O32&lt;=0,"",($AL$14+$AL$18+$AL$22+$AL$26+$AL$30+SUMPRODUCT(ROUND(ROUND(($D$32:O32)/100,0)*$AB$5/1000,2))))</f>
        <v/>
      </c>
      <c r="P35" s="73" t="str">
        <f>IF(P32&lt;=0,"",($AL$14+$AL$18+$AL$22+$AL$26+$AL$30+SUMPRODUCT(ROUND(ROUND(($D$32:P32)/100,0)*$AB$5/1000,2))))</f>
        <v/>
      </c>
      <c r="Q35" s="73" t="str">
        <f>IF(Q32&lt;=0,"",($AL$14+$AL$18+$AL$22+$AL$26+$AL$30+SUMPRODUCT(ROUND(ROUND(($D$32:Q32)/100,0)*$AB$5/1000,2))))</f>
        <v/>
      </c>
      <c r="R35" s="73" t="str">
        <f>IF(R32&lt;=0,"",($AL$14+$AL$18+$AL$22+$AL$26+$AL$30+SUMPRODUCT(ROUND(ROUND(($D$32:R32)/100,0)*$AB$5/1000,2))))</f>
        <v/>
      </c>
      <c r="S35" s="73" t="str">
        <f>IF(S32&lt;=0,"",($AL$14+$AL$18+$AL$22+$AL$26+$AL$30+SUMPRODUCT(ROUND(ROUND(($D$32:S32)/100,0)*$AB$5/1000,2))))</f>
        <v/>
      </c>
      <c r="T35" s="73" t="str">
        <f>IF(T32&lt;=0,"",($AL$14+$AL$18+$AL$22+$AL$26+$AL$30+SUMPRODUCT(ROUND(ROUND(($D$32:T32)/100,0)*$AB$5/1000,2))))</f>
        <v/>
      </c>
      <c r="U35" s="73" t="str">
        <f>IF(U32&lt;=0,"",($AL$14+$AL$18+$AL$22+$AL$26+$AL$30+SUMPRODUCT(ROUND(ROUND(($D$32:U32)/100,0)*$AB$5/1000,2))))</f>
        <v/>
      </c>
      <c r="V35" s="73" t="str">
        <f>IF(V32&lt;=0,"",($AL$14+$AL$18+$AL$22+$AL$26+$AL$30+SUMPRODUCT(ROUND(ROUND(($D$32:V32)/100,0)*$AB$5/1000,2))))</f>
        <v/>
      </c>
      <c r="W35" s="73" t="str">
        <f>IF(W32&lt;=0,"",($AL$14+$AL$18+$AL$22+$AL$26+$AL$30+SUMPRODUCT(ROUND(ROUND(($D$32:W32)/100,0)*$AB$5/1000,2))))</f>
        <v/>
      </c>
      <c r="X35" s="73" t="str">
        <f>IF(X32&lt;=0,"",($AL$14+$AL$18+$AL$22+$AL$26+$AL$30+SUMPRODUCT(ROUND(ROUND(($D$32:X32)/100,0)*$AB$5/1000,2))))</f>
        <v/>
      </c>
      <c r="Y35" s="73" t="str">
        <f>IF(Y32&lt;=0,"",($AL$14+$AL$18+$AL$22+$AL$26+$AL$30+SUMPRODUCT(ROUND(ROUND(($D$32:Y32)/100,0)*$AB$5/1000,2))))</f>
        <v/>
      </c>
      <c r="Z35" s="73" t="str">
        <f>IF(Z32&lt;=0,"",($AL$14+$AL$18+$AL$22+$AL$26+$AL$30+SUMPRODUCT(ROUND(ROUND(($D$32:Z32)/100,0)*$AB$5/1000,2))))</f>
        <v/>
      </c>
      <c r="AA35" s="73" t="str">
        <f>IF(AA32&lt;=0,"",($AL$14+$AL$18+$AL$22+$AL$26+$AL$30+SUMPRODUCT(ROUND(ROUND(($D$32:AA32)/100,0)*$AB$5/1000,2))))</f>
        <v/>
      </c>
      <c r="AB35" s="73" t="str">
        <f>IF(AB32&lt;=0,"",($AL$14+$AL$18+$AL$22+$AL$26+$AL$30+SUMPRODUCT(ROUND(ROUND(($D$32:AB32)/100,0)*$AB$5/1000,2))))</f>
        <v/>
      </c>
      <c r="AC35" s="73" t="str">
        <f>IF(AC32&lt;=0,"",($AL$14+$AL$18+$AL$22+$AL$26+$AL$30+SUMPRODUCT(ROUND(ROUND(($D$32:AC32)/100,0)*$AB$5/1000,2))))</f>
        <v/>
      </c>
      <c r="AD35" s="73" t="str">
        <f>IF(AD32&lt;=0,"",($AL$14+$AL$18+$AL$22+$AL$26+$AL$30+SUMPRODUCT(ROUND(ROUND(($D$32:AD32)/100,0)*$AB$5/1000,2))))</f>
        <v/>
      </c>
      <c r="AE35" s="73" t="str">
        <f>IF(AE32&lt;=0,"",($AL$14+$AL$18+$AL$22+$AL$26+$AL$30+SUMPRODUCT(ROUND(ROUND(($D$32:AE32)/100,0)*$AB$5/1000,2))))</f>
        <v/>
      </c>
      <c r="AF35" s="73" t="str">
        <f>IF(AF32&lt;=0,"",($AL$14+$AL$18+$AL$22+$AL$26+$AL$30+SUMPRODUCT(ROUND(ROUND(($D$32:AF32)/100,0)*$AB$5/1000,2))))</f>
        <v/>
      </c>
      <c r="AG35" s="73" t="str">
        <f>IF(AG32&lt;=0,"",($AL$14+$AL$18+$AL$22+$AL$26+$AL$30+SUMPRODUCT(ROUND(ROUND(($D$32:AG32)/100,0)*$AB$5/1000,2))))</f>
        <v/>
      </c>
      <c r="AH35" s="79" t="str">
        <f>IF(AH32&lt;=0,"",($AL$14+$AL$18+$AL$22+$AL$26+$AL$30+SUMPRODUCT(ROUND(ROUND(($D$32:AH32)/100,0)*$AB$5/1000,2))))</f>
        <v/>
      </c>
      <c r="AI35" s="75"/>
    </row>
    <row r="36" spans="1:38" ht="12.4" customHeight="1" x14ac:dyDescent="0.15">
      <c r="A36" s="7"/>
      <c r="B36" s="41" t="s">
        <v>0</v>
      </c>
      <c r="C36" s="42" t="s">
        <v>0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I36" s="63"/>
    </row>
    <row r="37" spans="1:38" ht="12.4" customHeight="1" x14ac:dyDescent="0.15">
      <c r="A37" s="5">
        <v>1</v>
      </c>
      <c r="B37" s="26" t="s">
        <v>1</v>
      </c>
      <c r="C37" s="30" t="s">
        <v>2</v>
      </c>
      <c r="D37" s="64" t="str">
        <f>IF(D36&lt;=0,"",($AK$13+$AK$17+$AK$21+$AK$25+$AK$29+$AK$33+SUMPRODUCT(ROUND(($D$36:D36)/100,0)*100)))</f>
        <v/>
      </c>
      <c r="E37" s="64" t="str">
        <f>IF(E36&lt;=0,"",($AK$13+$AK$17+$AK$21+$AK$25+$AK$29+$AK$33+SUMPRODUCT(ROUND(($D$36:E36)/100,0)*100)))</f>
        <v/>
      </c>
      <c r="F37" s="64" t="str">
        <f>IF(F36&lt;=0,"",($AK$13+$AK$17+$AK$21+$AK$25+$AK$29+$AK$33+SUMPRODUCT(ROUND(($D$36:F36)/100,0)*100)))</f>
        <v/>
      </c>
      <c r="G37" s="64" t="str">
        <f>IF(G36&lt;=0,"",($AK$13+$AK$17+$AK$21+$AK$25+$AK$29+$AK$33+SUMPRODUCT(ROUND(($D$36:G36)/100,0)*100)))</f>
        <v/>
      </c>
      <c r="H37" s="64" t="str">
        <f>IF(H36&lt;=0,"",($AK$13+$AK$17+$AK$21+$AK$25+$AK$29+$AK$33+SUMPRODUCT(ROUND(($D$36:H36)/100,0)*100)))</f>
        <v/>
      </c>
      <c r="I37" s="64" t="str">
        <f>IF(I36&lt;=0,"",($AK$13+$AK$17+$AK$21+$AK$25+$AK$29+$AK$33+SUMPRODUCT(ROUND(($D$36:I36)/100,0)*100)))</f>
        <v/>
      </c>
      <c r="J37" s="64" t="str">
        <f>IF(J36&lt;=0,"",($AK$13+$AK$17+$AK$21+$AK$25+$AK$29+$AK$33+SUMPRODUCT(ROUND(($D$36:J36)/100,0)*100)))</f>
        <v/>
      </c>
      <c r="K37" s="64" t="str">
        <f>IF(K36&lt;=0,"",($AK$13+$AK$17+$AK$21+$AK$25+$AK$29+$AK$33+SUMPRODUCT(ROUND(($D$36:K36)/100,0)*100)))</f>
        <v/>
      </c>
      <c r="L37" s="64" t="str">
        <f>IF(L36&lt;=0,"",($AK$13+$AK$17+$AK$21+$AK$25+$AK$29+$AK$33+SUMPRODUCT(ROUND(($D$36:L36)/100,0)*100)))</f>
        <v/>
      </c>
      <c r="M37" s="64" t="str">
        <f>IF(M36&lt;=0,"",($AK$13+$AK$17+$AK$21+$AK$25+$AK$29+$AK$33+SUMPRODUCT(ROUND(($D$36:M36)/100,0)*100)))</f>
        <v/>
      </c>
      <c r="N37" s="64" t="str">
        <f>IF(N36&lt;=0,"",($AK$13+$AK$17+$AK$21+$AK$25+$AK$29+$AK$33+SUMPRODUCT(ROUND(($D$36:N36)/100,0)*100)))</f>
        <v/>
      </c>
      <c r="O37" s="64" t="str">
        <f>IF(O36&lt;=0,"",($AK$13+$AK$17+$AK$21+$AK$25+$AK$29+$AK$33+SUMPRODUCT(ROUND(($D$36:O36)/100,0)*100)))</f>
        <v/>
      </c>
      <c r="P37" s="64" t="str">
        <f>IF(P36&lt;=0,"",($AK$13+$AK$17+$AK$21+$AK$25+$AK$29+$AK$33+SUMPRODUCT(ROUND(($D$36:P36)/100,0)*100)))</f>
        <v/>
      </c>
      <c r="Q37" s="64" t="str">
        <f>IF(Q36&lt;=0,"",($AK$13+$AK$17+$AK$21+$AK$25+$AK$29+$AK$33+SUMPRODUCT(ROUND(($D$36:Q36)/100,0)*100)))</f>
        <v/>
      </c>
      <c r="R37" s="64" t="str">
        <f>IF(R36&lt;=0,"",($AK$13+$AK$17+$AK$21+$AK$25+$AK$29+$AK$33+SUMPRODUCT(ROUND(($D$36:R36)/100,0)*100)))</f>
        <v/>
      </c>
      <c r="S37" s="64" t="str">
        <f>IF(S36&lt;=0,"",($AK$13+$AK$17+$AK$21+$AK$25+$AK$29+$AK$33+SUMPRODUCT(ROUND(($D$36:S36)/100,0)*100)))</f>
        <v/>
      </c>
      <c r="T37" s="64" t="str">
        <f>IF(T36&lt;=0,"",($AK$13+$AK$17+$AK$21+$AK$25+$AK$29+$AK$33+SUMPRODUCT(ROUND(($D$36:T36)/100,0)*100)))</f>
        <v/>
      </c>
      <c r="U37" s="64" t="str">
        <f>IF(U36&lt;=0,"",($AK$13+$AK$17+$AK$21+$AK$25+$AK$29+$AK$33+SUMPRODUCT(ROUND(($D$36:U36)/100,0)*100)))</f>
        <v/>
      </c>
      <c r="V37" s="64" t="str">
        <f>IF(V36&lt;=0,"",($AK$13+$AK$17+$AK$21+$AK$25+$AK$29+$AK$33+SUMPRODUCT(ROUND(($D$36:V36)/100,0)*100)))</f>
        <v/>
      </c>
      <c r="W37" s="64" t="str">
        <f>IF(W36&lt;=0,"",($AK$13+$AK$17+$AK$21+$AK$25+$AK$29+$AK$33+SUMPRODUCT(ROUND(($D$36:W36)/100,0)*100)))</f>
        <v/>
      </c>
      <c r="X37" s="64" t="str">
        <f>IF(X36&lt;=0,"",($AK$13+$AK$17+$AK$21+$AK$25+$AK$29+$AK$33+SUMPRODUCT(ROUND(($D$36:X36)/100,0)*100)))</f>
        <v/>
      </c>
      <c r="Y37" s="64" t="str">
        <f>IF(Y36&lt;=0,"",($AK$13+$AK$17+$AK$21+$AK$25+$AK$29+$AK$33+SUMPRODUCT(ROUND(($D$36:Y36)/100,0)*100)))</f>
        <v/>
      </c>
      <c r="Z37" s="64" t="str">
        <f>IF(Z36&lt;=0,"",($AK$13+$AK$17+$AK$21+$AK$25+$AK$29+$AK$33+SUMPRODUCT(ROUND(($D$36:Z36)/100,0)*100)))</f>
        <v/>
      </c>
      <c r="AA37" s="64" t="str">
        <f>IF(AA36&lt;=0,"",($AK$13+$AK$17+$AK$21+$AK$25+$AK$29+$AK$33+SUMPRODUCT(ROUND(($D$36:AA36)/100,0)*100)))</f>
        <v/>
      </c>
      <c r="AB37" s="64" t="str">
        <f>IF(AB36&lt;=0,"",($AK$13+$AK$17+$AK$21+$AK$25+$AK$29+$AK$33+SUMPRODUCT(ROUND(($D$36:AB36)/100,0)*100)))</f>
        <v/>
      </c>
      <c r="AC37" s="64" t="str">
        <f>IF(AC36&lt;=0,"",($AK$13+$AK$17+$AK$21+$AK$25+$AK$29+$AK$33+SUMPRODUCT(ROUND(($D$36:AC36)/100,0)*100)))</f>
        <v/>
      </c>
      <c r="AD37" s="64" t="str">
        <f>IF(AD36&lt;=0,"",($AK$13+$AK$17+$AK$21+$AK$25+$AK$29+$AK$33+SUMPRODUCT(ROUND(($D$36:AD36)/100,0)*100)))</f>
        <v/>
      </c>
      <c r="AE37" s="64" t="str">
        <f>IF(AE36&lt;=0,"",($AK$13+$AK$17+$AK$21+$AK$25+$AK$29+$AK$33+SUMPRODUCT(ROUND(($D$36:AE36)/100,0)*100)))</f>
        <v/>
      </c>
      <c r="AF37" s="64" t="str">
        <f>IF(AF36&lt;=0,"",($AK$13+$AK$17+$AK$21+$AK$25+$AK$29+$AK$33+SUMPRODUCT(ROUND(($D$36:AF36)/100,0)*100)))</f>
        <v/>
      </c>
      <c r="AG37" s="64" t="str">
        <f>IF(AG36&lt;=0,"",($AK$13+$AK$17+$AK$21+$AK$25+$AK$29+$AK$33+SUMPRODUCT(ROUND(($D$36:AG36)/100,0)*100)))</f>
        <v/>
      </c>
      <c r="AH37" s="64" t="str">
        <f>IF(AH36&lt;=0,"",($AK$13+$AK$17+$AK$21+$AK$25+$AK$29+$AK$33+SUMPRODUCT(ROUND(($D$36:AH36)/100,0)*100)))</f>
        <v/>
      </c>
      <c r="AI37" s="65" t="str">
        <f>IF(SUM(D36:AI36)&lt;=0,"",(SUMPRODUCT(ROUND(($D$36:AI36)/100,0)*100)))</f>
        <v/>
      </c>
      <c r="AK37">
        <f>SUMPRODUCT(ROUND((D36:AH36)/100,0)*100)</f>
        <v>0</v>
      </c>
    </row>
    <row r="38" spans="1:38" ht="12.4" customHeight="1" x14ac:dyDescent="0.15">
      <c r="A38" s="5"/>
      <c r="B38" s="34" t="s">
        <v>4</v>
      </c>
      <c r="C38" s="30" t="s">
        <v>13</v>
      </c>
      <c r="D38" s="71" t="str">
        <f>IF(D36&lt;=0,"",(ROUND(ROUND(D36/100,0)*$AB$5/1000,2)))</f>
        <v/>
      </c>
      <c r="E38" s="71" t="str">
        <f t="shared" ref="E38:AH38" si="6">IF(E36&lt;=0,"",(ROUND(ROUND(E36/100,0)*$AB$5/1000,2)))</f>
        <v/>
      </c>
      <c r="F38" s="71" t="str">
        <f t="shared" si="6"/>
        <v/>
      </c>
      <c r="G38" s="71" t="str">
        <f t="shared" si="6"/>
        <v/>
      </c>
      <c r="H38" s="71" t="str">
        <f t="shared" si="6"/>
        <v/>
      </c>
      <c r="I38" s="71" t="str">
        <f t="shared" si="6"/>
        <v/>
      </c>
      <c r="J38" s="71" t="str">
        <f t="shared" si="6"/>
        <v/>
      </c>
      <c r="K38" s="71" t="str">
        <f t="shared" si="6"/>
        <v/>
      </c>
      <c r="L38" s="71" t="str">
        <f t="shared" si="6"/>
        <v/>
      </c>
      <c r="M38" s="71" t="str">
        <f t="shared" si="6"/>
        <v/>
      </c>
      <c r="N38" s="71" t="str">
        <f t="shared" si="6"/>
        <v/>
      </c>
      <c r="O38" s="71" t="str">
        <f t="shared" si="6"/>
        <v/>
      </c>
      <c r="P38" s="71" t="str">
        <f t="shared" si="6"/>
        <v/>
      </c>
      <c r="Q38" s="71" t="str">
        <f t="shared" si="6"/>
        <v/>
      </c>
      <c r="R38" s="71" t="str">
        <f t="shared" si="6"/>
        <v/>
      </c>
      <c r="S38" s="71" t="str">
        <f t="shared" si="6"/>
        <v/>
      </c>
      <c r="T38" s="71" t="str">
        <f t="shared" si="6"/>
        <v/>
      </c>
      <c r="U38" s="71" t="str">
        <f t="shared" si="6"/>
        <v/>
      </c>
      <c r="V38" s="71" t="str">
        <f t="shared" si="6"/>
        <v/>
      </c>
      <c r="W38" s="71" t="str">
        <f t="shared" si="6"/>
        <v/>
      </c>
      <c r="X38" s="71" t="str">
        <f t="shared" si="6"/>
        <v/>
      </c>
      <c r="Y38" s="71" t="str">
        <f t="shared" si="6"/>
        <v/>
      </c>
      <c r="Z38" s="71" t="str">
        <f t="shared" si="6"/>
        <v/>
      </c>
      <c r="AA38" s="71" t="str">
        <f t="shared" si="6"/>
        <v/>
      </c>
      <c r="AB38" s="71" t="str">
        <f t="shared" si="6"/>
        <v/>
      </c>
      <c r="AC38" s="71" t="str">
        <f t="shared" si="6"/>
        <v/>
      </c>
      <c r="AD38" s="71" t="str">
        <f t="shared" si="6"/>
        <v/>
      </c>
      <c r="AE38" s="71" t="str">
        <f t="shared" si="6"/>
        <v/>
      </c>
      <c r="AF38" s="71" t="str">
        <f t="shared" si="6"/>
        <v/>
      </c>
      <c r="AG38" s="71" t="str">
        <f t="shared" si="6"/>
        <v/>
      </c>
      <c r="AH38" s="71" t="str">
        <f t="shared" si="6"/>
        <v/>
      </c>
      <c r="AI38" s="72" t="str">
        <f>IF(SUM(D36:AH36)&lt;=0,"",(SUMPRODUCT(ROUND(ROUND(($D$36:AH36)/100,0)*$AB$5/1000,2))))</f>
        <v/>
      </c>
      <c r="AL38" s="106">
        <f>SUM(D38:AH38)</f>
        <v>0</v>
      </c>
    </row>
    <row r="39" spans="1:38" ht="12.4" customHeight="1" thickBot="1" x14ac:dyDescent="0.2">
      <c r="A39" s="6"/>
      <c r="B39" s="36" t="s">
        <v>5</v>
      </c>
      <c r="C39" s="37" t="s">
        <v>2</v>
      </c>
      <c r="D39" s="73" t="str">
        <f>IF(D36&lt;=0,"",($AL$14+$AL$18+$AL$22+$AL$26+$AL$30+$AL$34+SUMPRODUCT(ROUND(ROUND(($D$36:D36)/100,0)*$AB$5/1000,2))))</f>
        <v/>
      </c>
      <c r="E39" s="73" t="str">
        <f>IF(E36&lt;=0,"",($AL$14+$AL$18+$AL$22+$AL$26+$AL$30+$AL$34+SUMPRODUCT(ROUND(ROUND(($D$36:E36)/100,0)*$AB$5/1000,2))))</f>
        <v/>
      </c>
      <c r="F39" s="73" t="str">
        <f>IF(F36&lt;=0,"",($AL$14+$AL$18+$AL$22+$AL$26+$AL$30+$AL$34+SUMPRODUCT(ROUND(ROUND(($D$36:F36)/100,0)*$AB$5/1000,2))))</f>
        <v/>
      </c>
      <c r="G39" s="73" t="str">
        <f>IF(G36&lt;=0,"",($AL$14+$AL$18+$AL$22+$AL$26+$AL$30+$AL$34+SUMPRODUCT(ROUND(ROUND(($D$36:G36)/100,0)*$AB$5/1000,2))))</f>
        <v/>
      </c>
      <c r="H39" s="73" t="str">
        <f>IF(H36&lt;=0,"",($AL$14+$AL$18+$AL$22+$AL$26+$AL$30+$AL$34+SUMPRODUCT(ROUND(ROUND(($D$36:H36)/100,0)*$AB$5/1000,2))))</f>
        <v/>
      </c>
      <c r="I39" s="73" t="str">
        <f>IF(I36&lt;=0,"",($AL$14+$AL$18+$AL$22+$AL$26+$AL$30+$AL$34+SUMPRODUCT(ROUND(ROUND(($D$36:I36)/100,0)*$AB$5/1000,2))))</f>
        <v/>
      </c>
      <c r="J39" s="73" t="str">
        <f>IF(J36&lt;=0,"",($AL$14+$AL$18+$AL$22+$AL$26+$AL$30+$AL$34+SUMPRODUCT(ROUND(ROUND(($D$36:J36)/100,0)*$AB$5/1000,2))))</f>
        <v/>
      </c>
      <c r="K39" s="73" t="str">
        <f>IF(K36&lt;=0,"",($AL$14+$AL$18+$AL$22+$AL$26+$AL$30+$AL$34+SUMPRODUCT(ROUND(ROUND(($D$36:K36)/100,0)*$AB$5/1000,2))))</f>
        <v/>
      </c>
      <c r="L39" s="73" t="str">
        <f>IF(L36&lt;=0,"",($AL$14+$AL$18+$AL$22+$AL$26+$AL$30+$AL$34+SUMPRODUCT(ROUND(ROUND(($D$36:L36)/100,0)*$AB$5/1000,2))))</f>
        <v/>
      </c>
      <c r="M39" s="73" t="str">
        <f>IF(M36&lt;=0,"",($AL$14+$AL$18+$AL$22+$AL$26+$AL$30+$AL$34+SUMPRODUCT(ROUND(ROUND(($D$36:M36)/100,0)*$AB$5/1000,2))))</f>
        <v/>
      </c>
      <c r="N39" s="73" t="str">
        <f>IF(N36&lt;=0,"",($AL$14+$AL$18+$AL$22+$AL$26+$AL$30+$AL$34+SUMPRODUCT(ROUND(ROUND(($D$36:N36)/100,0)*$AB$5/1000,2))))</f>
        <v/>
      </c>
      <c r="O39" s="73" t="str">
        <f>IF(O36&lt;=0,"",($AL$14+$AL$18+$AL$22+$AL$26+$AL$30+$AL$34+SUMPRODUCT(ROUND(ROUND(($D$36:O36)/100,0)*$AB$5/1000,2))))</f>
        <v/>
      </c>
      <c r="P39" s="73" t="str">
        <f>IF(P36&lt;=0,"",($AL$14+$AL$18+$AL$22+$AL$26+$AL$30+$AL$34+SUMPRODUCT(ROUND(ROUND(($D$36:P36)/100,0)*$AB$5/1000,2))))</f>
        <v/>
      </c>
      <c r="Q39" s="73" t="str">
        <f>IF(Q36&lt;=0,"",($AL$14+$AL$18+$AL$22+$AL$26+$AL$30+$AL$34+SUMPRODUCT(ROUND(ROUND(($D$36:Q36)/100,0)*$AB$5/1000,2))))</f>
        <v/>
      </c>
      <c r="R39" s="73" t="str">
        <f>IF(R36&lt;=0,"",($AL$14+$AL$18+$AL$22+$AL$26+$AL$30+$AL$34+SUMPRODUCT(ROUND(ROUND(($D$36:R36)/100,0)*$AB$5/1000,2))))</f>
        <v/>
      </c>
      <c r="S39" s="73" t="str">
        <f>IF(S36&lt;=0,"",($AL$14+$AL$18+$AL$22+$AL$26+$AL$30+$AL$34+SUMPRODUCT(ROUND(ROUND(($D$36:S36)/100,0)*$AB$5/1000,2))))</f>
        <v/>
      </c>
      <c r="T39" s="73" t="str">
        <f>IF(T36&lt;=0,"",($AL$14+$AL$18+$AL$22+$AL$26+$AL$30+$AL$34+SUMPRODUCT(ROUND(ROUND(($D$36:T36)/100,0)*$AB$5/1000,2))))</f>
        <v/>
      </c>
      <c r="U39" s="73" t="str">
        <f>IF(U36&lt;=0,"",($AL$14+$AL$18+$AL$22+$AL$26+$AL$30+$AL$34+SUMPRODUCT(ROUND(ROUND(($D$36:U36)/100,0)*$AB$5/1000,2))))</f>
        <v/>
      </c>
      <c r="V39" s="73" t="str">
        <f>IF(V36&lt;=0,"",($AL$14+$AL$18+$AL$22+$AL$26+$AL$30+$AL$34+SUMPRODUCT(ROUND(ROUND(($D$36:V36)/100,0)*$AB$5/1000,2))))</f>
        <v/>
      </c>
      <c r="W39" s="73" t="str">
        <f>IF(W36&lt;=0,"",($AL$14+$AL$18+$AL$22+$AL$26+$AL$30+$AL$34+SUMPRODUCT(ROUND(ROUND(($D$36:W36)/100,0)*$AB$5/1000,2))))</f>
        <v/>
      </c>
      <c r="X39" s="73" t="str">
        <f>IF(X36&lt;=0,"",($AL$14+$AL$18+$AL$22+$AL$26+$AL$30+$AL$34+SUMPRODUCT(ROUND(ROUND(($D$36:X36)/100,0)*$AB$5/1000,2))))</f>
        <v/>
      </c>
      <c r="Y39" s="73" t="str">
        <f>IF(Y36&lt;=0,"",($AL$14+$AL$18+$AL$22+$AL$26+$AL$30+$AL$34+SUMPRODUCT(ROUND(ROUND(($D$36:Y36)/100,0)*$AB$5/1000,2))))</f>
        <v/>
      </c>
      <c r="Z39" s="73" t="str">
        <f>IF(Z36&lt;=0,"",($AL$14+$AL$18+$AL$22+$AL$26+$AL$30+$AL$34+SUMPRODUCT(ROUND(ROUND(($D$36:Z36)/100,0)*$AB$5/1000,2))))</f>
        <v/>
      </c>
      <c r="AA39" s="73" t="str">
        <f>IF(AA36&lt;=0,"",($AL$14+$AL$18+$AL$22+$AL$26+$AL$30+$AL$34+SUMPRODUCT(ROUND(ROUND(($D$36:AA36)/100,0)*$AB$5/1000,2))))</f>
        <v/>
      </c>
      <c r="AB39" s="80" t="str">
        <f>IF(AB36&lt;=0,"",($AL$14+$AL$18+$AL$22+$AL$26+$AL$30+$AL$34+SUMPRODUCT(ROUND(ROUND(($D$36:AB36)/100,0)*$AB$5/1000,2))))</f>
        <v/>
      </c>
      <c r="AC39" s="80" t="str">
        <f>IF(AC36&lt;=0,"",($AL$14+$AL$18+$AL$22+$AL$26+$AL$30+$AL$34+SUMPRODUCT(ROUND(ROUND(($D$36:AC36)/100,0)*$AB$5/1000,2))))</f>
        <v/>
      </c>
      <c r="AD39" s="73" t="str">
        <f>IF(AD36&lt;=0,"",($AL$14+$AL$18+$AL$22+$AL$26+$AL$30+$AL$34+SUMPRODUCT(ROUND(ROUND(($D$36:AD36)/100,0)*$AB$5/1000,2))))</f>
        <v/>
      </c>
      <c r="AE39" s="73" t="str">
        <f>IF(AE36&lt;=0,"",($AL$14+$AL$18+$AL$22+$AL$26+$AL$30+$AL$34+SUMPRODUCT(ROUND(ROUND(($D$36:AE36)/100,0)*$AB$5/1000,2))))</f>
        <v/>
      </c>
      <c r="AF39" s="73" t="str">
        <f>IF(AF36&lt;=0,"",($AL$14+$AL$18+$AL$22+$AL$26+$AL$30+$AL$34+SUMPRODUCT(ROUND(ROUND(($D$36:AF36)/100,0)*$AB$5/1000,2))))</f>
        <v/>
      </c>
      <c r="AG39" s="73" t="str">
        <f>IF(AG36&lt;=0,"",($AL$14+$AL$18+$AL$22+$AL$26+$AL$30+$AL$34+SUMPRODUCT(ROUND(ROUND(($D$36:AG36)/100,0)*$AB$5/1000,2))))</f>
        <v/>
      </c>
      <c r="AH39" s="73" t="str">
        <f>IF(AH36&lt;=0,"",($AL$14+$AL$18+$AL$22+$AL$26+$AL$30+$AL$34+SUMPRODUCT(ROUND(ROUND(($D$36:AH36)/100,0)*$AB$5/1000,2))))</f>
        <v/>
      </c>
      <c r="AI39" s="75"/>
    </row>
    <row r="40" spans="1:38" ht="12.4" customHeight="1" x14ac:dyDescent="0.15">
      <c r="A40" s="7"/>
      <c r="B40" s="41" t="s">
        <v>0</v>
      </c>
      <c r="C40" s="42" t="s">
        <v>0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12"/>
      <c r="AF40" s="112"/>
      <c r="AG40" s="69"/>
      <c r="AH40" s="66"/>
      <c r="AI40" s="63"/>
    </row>
    <row r="41" spans="1:38" ht="12.4" customHeight="1" x14ac:dyDescent="0.15">
      <c r="A41" s="5">
        <v>2</v>
      </c>
      <c r="B41" s="26" t="s">
        <v>1</v>
      </c>
      <c r="C41" s="30" t="s">
        <v>2</v>
      </c>
      <c r="D41" s="64" t="str">
        <f>IF(D40&lt;=0,"",($AK$13+$AK$17+$AK$21+$AK$25+$AK$29+$AK$33+$AK$37+SUMPRODUCT(ROUND(($D$40:D40)/100,0)*100)))</f>
        <v/>
      </c>
      <c r="E41" s="64" t="str">
        <f>IF(E40&lt;=0,"",($AK$13+$AK$17+$AK$21+$AK$25+$AK$29+$AK$33+$AK$37+SUMPRODUCT(ROUND(($D$40:E40)/100,0)*100)))</f>
        <v/>
      </c>
      <c r="F41" s="64" t="str">
        <f>IF(F40&lt;=0,"",($AK$13+$AK$17+$AK$21+$AK$25+$AK$29+$AK$33+$AK$37+SUMPRODUCT(ROUND(($D$40:F40)/100,0)*100)))</f>
        <v/>
      </c>
      <c r="G41" s="64" t="str">
        <f>IF(G40&lt;=0,"",($AK$13+$AK$17+$AK$21+$AK$25+$AK$29+$AK$33+$AK$37+SUMPRODUCT(ROUND(($D$40:G40)/100,0)*100)))</f>
        <v/>
      </c>
      <c r="H41" s="64" t="str">
        <f>IF(H40&lt;=0,"",($AK$13+$AK$17+$AK$21+$AK$25+$AK$29+$AK$33+$AK$37+SUMPRODUCT(ROUND(($D$40:H40)/100,0)*100)))</f>
        <v/>
      </c>
      <c r="I41" s="64" t="str">
        <f>IF(I40&lt;=0,"",($AK$13+$AK$17+$AK$21+$AK$25+$AK$29+$AK$33+$AK$37+SUMPRODUCT(ROUND(($D$40:I40)/100,0)*100)))</f>
        <v/>
      </c>
      <c r="J41" s="64" t="str">
        <f>IF(J40&lt;=0,"",($AK$13+$AK$17+$AK$21+$AK$25+$AK$29+$AK$33+$AK$37+SUMPRODUCT(ROUND(($D$40:J40)/100,0)*100)))</f>
        <v/>
      </c>
      <c r="K41" s="64" t="str">
        <f>IF(K40&lt;=0,"",($AK$13+$AK$17+$AK$21+$AK$25+$AK$29+$AK$33+$AK$37+SUMPRODUCT(ROUND(($D$40:K40)/100,0)*100)))</f>
        <v/>
      </c>
      <c r="L41" s="64" t="str">
        <f>IF(L40&lt;=0,"",($AK$13+$AK$17+$AK$21+$AK$25+$AK$29+$AK$33+$AK$37+SUMPRODUCT(ROUND(($D$40:L40)/100,0)*100)))</f>
        <v/>
      </c>
      <c r="M41" s="64" t="str">
        <f>IF(M40&lt;=0,"",($AK$13+$AK$17+$AK$21+$AK$25+$AK$29+$AK$33+$AK$37+SUMPRODUCT(ROUND(($D$40:M40)/100,0)*100)))</f>
        <v/>
      </c>
      <c r="N41" s="64" t="str">
        <f>IF(N40&lt;=0,"",($AK$13+$AK$17+$AK$21+$AK$25+$AK$29+$AK$33+$AK$37+SUMPRODUCT(ROUND(($D$40:N40)/100,0)*100)))</f>
        <v/>
      </c>
      <c r="O41" s="64" t="str">
        <f>IF(O40&lt;=0,"",($AK$13+$AK$17+$AK$21+$AK$25+$AK$29+$AK$33+$AK$37+SUMPRODUCT(ROUND(($D$40:O40)/100,0)*100)))</f>
        <v/>
      </c>
      <c r="P41" s="64" t="str">
        <f>IF(P40&lt;=0,"",($AK$13+$AK$17+$AK$21+$AK$25+$AK$29+$AK$33+$AK$37+SUMPRODUCT(ROUND(($D$40:P40)/100,0)*100)))</f>
        <v/>
      </c>
      <c r="Q41" s="64" t="str">
        <f>IF(Q40&lt;=0,"",($AK$13+$AK$17+$AK$21+$AK$25+$AK$29+$AK$33+$AK$37+SUMPRODUCT(ROUND(($D$40:Q40)/100,0)*100)))</f>
        <v/>
      </c>
      <c r="R41" s="64" t="str">
        <f>IF(R40&lt;=0,"",($AK$13+$AK$17+$AK$21+$AK$25+$AK$29+$AK$33+$AK$37+SUMPRODUCT(ROUND(($D$40:R40)/100,0)*100)))</f>
        <v/>
      </c>
      <c r="S41" s="64" t="str">
        <f>IF(S40&lt;=0,"",($AK$13+$AK$17+$AK$21+$AK$25+$AK$29+$AK$33+$AK$37+SUMPRODUCT(ROUND(($D$40:S40)/100,0)*100)))</f>
        <v/>
      </c>
      <c r="T41" s="64" t="str">
        <f>IF(T40&lt;=0,"",($AK$13+$AK$17+$AK$21+$AK$25+$AK$29+$AK$33+$AK$37+SUMPRODUCT(ROUND(($D$40:T40)/100,0)*100)))</f>
        <v/>
      </c>
      <c r="U41" s="64" t="str">
        <f>IF(U40&lt;=0,"",($AK$13+$AK$17+$AK$21+$AK$25+$AK$29+$AK$33+$AK$37+SUMPRODUCT(ROUND(($D$40:U40)/100,0)*100)))</f>
        <v/>
      </c>
      <c r="V41" s="64" t="str">
        <f>IF(V40&lt;=0,"",($AK$13+$AK$17+$AK$21+$AK$25+$AK$29+$AK$33+$AK$37+SUMPRODUCT(ROUND(($D$40:V40)/100,0)*100)))</f>
        <v/>
      </c>
      <c r="W41" s="64" t="str">
        <f>IF(W40&lt;=0,"",($AK$13+$AK$17+$AK$21+$AK$25+$AK$29+$AK$33+$AK$37+SUMPRODUCT(ROUND(($D$40:W40)/100,0)*100)))</f>
        <v/>
      </c>
      <c r="X41" s="64" t="str">
        <f>IF(X40&lt;=0,"",($AK$13+$AK$17+$AK$21+$AK$25+$AK$29+$AK$33+$AK$37+SUMPRODUCT(ROUND(($D$40:X40)/100,0)*100)))</f>
        <v/>
      </c>
      <c r="Y41" s="64" t="str">
        <f>IF(Y40&lt;=0,"",($AK$13+$AK$17+$AK$21+$AK$25+$AK$29+$AK$33+$AK$37+SUMPRODUCT(ROUND(($D$40:Y40)/100,0)*100)))</f>
        <v/>
      </c>
      <c r="Z41" s="64" t="str">
        <f>IF(Z40&lt;=0,"",($AK$13+$AK$17+$AK$21+$AK$25+$AK$29+$AK$33+$AK$37+SUMPRODUCT(ROUND(($D$40:Z40)/100,0)*100)))</f>
        <v/>
      </c>
      <c r="AA41" s="64" t="str">
        <f>IF(AA40&lt;=0,"",($AK$13+$AK$17+$AK$21+$AK$25+$AK$29+$AK$33+$AK$37+SUMPRODUCT(ROUND(($D$40:AA40)/100,0)*100)))</f>
        <v/>
      </c>
      <c r="AB41" s="64" t="str">
        <f>IF(AB40&lt;=0,"",($AK$13+$AK$17+$AK$21+$AK$25+$AK$29+$AK$33+$AK$37+SUMPRODUCT(ROUND(($D$40:AB40)/100,0)*100)))</f>
        <v/>
      </c>
      <c r="AC41" s="64" t="str">
        <f>IF(AC40&lt;=0,"",($AK$13+$AK$17+$AK$21+$AK$25+$AK$29+$AK$33+$AK$37+SUMPRODUCT(ROUND(($D$40:AC40)/100,0)*100)))</f>
        <v/>
      </c>
      <c r="AD41" s="64" t="str">
        <f>IF(AD40&lt;=0,"",($AK$13+$AK$17+$AK$21+$AK$25+$AK$29+$AK$33+$AK$37+SUMPRODUCT(ROUND(($D$40:AD40)/100,0)*100)))</f>
        <v/>
      </c>
      <c r="AE41" s="64" t="str">
        <f>IF(AE40&lt;=0,"",($AK$13+$AK$17+$AK$21+$AK$25+$AK$29+$AK$33+$AK$37+SUMPRODUCT(ROUND(($D$40:AE40)/100,0)*100)))</f>
        <v/>
      </c>
      <c r="AF41" s="64" t="str">
        <f>IF(AF40&lt;=0,"",($AK$13+$AK$17+$AK$21+$AK$25+$AK$29+$AK$33+$AK$37+SUMPRODUCT(ROUND(($D$40:AF40)/100,0)*100)))</f>
        <v/>
      </c>
      <c r="AG41" s="70"/>
      <c r="AH41" s="67"/>
      <c r="AI41" s="65" t="str">
        <f>IF(SUM(D40:AI40)&lt;=0,"",(SUMPRODUCT(ROUND(($D$40:AI40)/100,0)*100)))</f>
        <v/>
      </c>
      <c r="AK41">
        <f>SUMPRODUCT(ROUND((D40:AE40)/100,0)*100)</f>
        <v>0</v>
      </c>
    </row>
    <row r="42" spans="1:38" ht="12.4" customHeight="1" x14ac:dyDescent="0.15">
      <c r="A42" s="5"/>
      <c r="B42" s="34" t="s">
        <v>4</v>
      </c>
      <c r="C42" s="30" t="s">
        <v>13</v>
      </c>
      <c r="D42" s="71" t="str">
        <f>IF(D40&lt;=0,"",(ROUND(ROUND(D40/100,0)*$AB$5/1000,2)))</f>
        <v/>
      </c>
      <c r="E42" s="71" t="str">
        <f t="shared" ref="E42:AE42" si="7">IF(E40&lt;=0,"",(ROUND(ROUND(E40/100,0)*$AB$5/1000,2)))</f>
        <v/>
      </c>
      <c r="F42" s="71" t="str">
        <f t="shared" si="7"/>
        <v/>
      </c>
      <c r="G42" s="71" t="str">
        <f t="shared" si="7"/>
        <v/>
      </c>
      <c r="H42" s="71" t="str">
        <f t="shared" si="7"/>
        <v/>
      </c>
      <c r="I42" s="71" t="str">
        <f t="shared" si="7"/>
        <v/>
      </c>
      <c r="J42" s="71" t="str">
        <f t="shared" si="7"/>
        <v/>
      </c>
      <c r="K42" s="71" t="str">
        <f t="shared" si="7"/>
        <v/>
      </c>
      <c r="L42" s="71" t="str">
        <f t="shared" si="7"/>
        <v/>
      </c>
      <c r="M42" s="71" t="str">
        <f t="shared" si="7"/>
        <v/>
      </c>
      <c r="N42" s="71" t="str">
        <f t="shared" si="7"/>
        <v/>
      </c>
      <c r="O42" s="71" t="str">
        <f t="shared" si="7"/>
        <v/>
      </c>
      <c r="P42" s="71" t="str">
        <f t="shared" si="7"/>
        <v/>
      </c>
      <c r="Q42" s="71" t="str">
        <f t="shared" si="7"/>
        <v/>
      </c>
      <c r="R42" s="71" t="str">
        <f t="shared" si="7"/>
        <v/>
      </c>
      <c r="S42" s="71" t="str">
        <f t="shared" si="7"/>
        <v/>
      </c>
      <c r="T42" s="71" t="str">
        <f t="shared" si="7"/>
        <v/>
      </c>
      <c r="U42" s="71" t="str">
        <f t="shared" si="7"/>
        <v/>
      </c>
      <c r="V42" s="71" t="str">
        <f t="shared" si="7"/>
        <v/>
      </c>
      <c r="W42" s="71" t="str">
        <f t="shared" si="7"/>
        <v/>
      </c>
      <c r="X42" s="71" t="str">
        <f t="shared" si="7"/>
        <v/>
      </c>
      <c r="Y42" s="71" t="str">
        <f t="shared" si="7"/>
        <v/>
      </c>
      <c r="Z42" s="71" t="str">
        <f t="shared" si="7"/>
        <v/>
      </c>
      <c r="AA42" s="71" t="str">
        <f t="shared" si="7"/>
        <v/>
      </c>
      <c r="AB42" s="71" t="str">
        <f t="shared" si="7"/>
        <v/>
      </c>
      <c r="AC42" s="71" t="str">
        <f t="shared" si="7"/>
        <v/>
      </c>
      <c r="AD42" s="71" t="str">
        <f t="shared" si="7"/>
        <v/>
      </c>
      <c r="AE42" s="71" t="str">
        <f t="shared" si="7"/>
        <v/>
      </c>
      <c r="AF42" s="71" t="str">
        <f t="shared" ref="AF42" si="8">IF(AF40&lt;=0,"",(ROUND(ROUND(AF40/100,0)*$AB$5/1000,2)))</f>
        <v/>
      </c>
      <c r="AG42" s="81"/>
      <c r="AH42" s="76"/>
      <c r="AI42" s="72" t="str">
        <f>IF(SUM(D40:AH40)&lt;=0,"",(SUMPRODUCT(ROUND(ROUND(($D$40:AH40)/100,0)*$AB$5/1000,2))))</f>
        <v/>
      </c>
      <c r="AL42" s="106">
        <f>SUM(D42:AE42)</f>
        <v>0</v>
      </c>
    </row>
    <row r="43" spans="1:38" ht="12.4" customHeight="1" thickBot="1" x14ac:dyDescent="0.2">
      <c r="A43" s="6"/>
      <c r="B43" s="36" t="s">
        <v>5</v>
      </c>
      <c r="C43" s="37" t="s">
        <v>2</v>
      </c>
      <c r="D43" s="73" t="str">
        <f>IF(D40&lt;=0,"",($AL$14+$AL$18+$AL$22+$AL$26+$AL$30+$AL$34+$AL$38+SUMPRODUCT(ROUND(ROUND(($D$40:D40)/100,0)*$AB$5/1000,2))))</f>
        <v/>
      </c>
      <c r="E43" s="73" t="str">
        <f>IF(E40&lt;=0,"",($AL$14+$AL$18+$AL$22+$AL$26+$AL$30+$AL$34+$AL$38+SUMPRODUCT(ROUND(ROUND(($D$40:E40)/100,0)*$AB$5/1000,2))))</f>
        <v/>
      </c>
      <c r="F43" s="73" t="str">
        <f>IF(F40&lt;=0,"",($AL$14+$AL$18+$AL$22+$AL$26+$AL$30+$AL$34+$AL$38+SUMPRODUCT(ROUND(ROUND(($D$40:F40)/100,0)*$AB$5/1000,2))))</f>
        <v/>
      </c>
      <c r="G43" s="73" t="str">
        <f>IF(G40&lt;=0,"",($AL$14+$AL$18+$AL$22+$AL$26+$AL$30+$AL$34+$AL$38+SUMPRODUCT(ROUND(ROUND(($D$40:G40)/100,0)*$AB$5/1000,2))))</f>
        <v/>
      </c>
      <c r="H43" s="73" t="str">
        <f>IF(H40&lt;=0,"",($AL$14+$AL$18+$AL$22+$AL$26+$AL$30+$AL$34+$AL$38+SUMPRODUCT(ROUND(ROUND(($D$40:H40)/100,0)*$AB$5/1000,2))))</f>
        <v/>
      </c>
      <c r="I43" s="73" t="str">
        <f>IF(I40&lt;=0,"",($AL$14+$AL$18+$AL$22+$AL$26+$AL$30+$AL$34+$AL$38+SUMPRODUCT(ROUND(ROUND(($D$40:I40)/100,0)*$AB$5/1000,2))))</f>
        <v/>
      </c>
      <c r="J43" s="73" t="str">
        <f>IF(J40&lt;=0,"",($AL$14+$AL$18+$AL$22+$AL$26+$AL$30+$AL$34+$AL$38+SUMPRODUCT(ROUND(ROUND(($D$40:J40)/100,0)*$AB$5/1000,2))))</f>
        <v/>
      </c>
      <c r="K43" s="73" t="str">
        <f>IF(K40&lt;=0,"",($AL$14+$AL$18+$AL$22+$AL$26+$AL$30+$AL$34+$AL$38+SUMPRODUCT(ROUND(ROUND(($D$40:K40)/100,0)*$AB$5/1000,2))))</f>
        <v/>
      </c>
      <c r="L43" s="73" t="str">
        <f>IF(L40&lt;=0,"",($AL$14+$AL$18+$AL$22+$AL$26+$AL$30+$AL$34+$AL$38+SUMPRODUCT(ROUND(ROUND(($D$40:L40)/100,0)*$AB$5/1000,2))))</f>
        <v/>
      </c>
      <c r="M43" s="73" t="str">
        <f>IF(M40&lt;=0,"",($AL$14+$AL$18+$AL$22+$AL$26+$AL$30+$AL$34+$AL$38+SUMPRODUCT(ROUND(ROUND(($D$40:M40)/100,0)*$AB$5/1000,2))))</f>
        <v/>
      </c>
      <c r="N43" s="73" t="str">
        <f>IF(N40&lt;=0,"",($AL$14+$AL$18+$AL$22+$AL$26+$AL$30+$AL$34+$AL$38+SUMPRODUCT(ROUND(ROUND(($D$40:N40)/100,0)*$AB$5/1000,2))))</f>
        <v/>
      </c>
      <c r="O43" s="73" t="str">
        <f>IF(O40&lt;=0,"",($AL$14+$AL$18+$AL$22+$AL$26+$AL$30+$AL$34+$AL$38+SUMPRODUCT(ROUND(ROUND(($D$40:O40)/100,0)*$AB$5/1000,2))))</f>
        <v/>
      </c>
      <c r="P43" s="73" t="str">
        <f>IF(P40&lt;=0,"",($AL$14+$AL$18+$AL$22+$AL$26+$AL$30+$AL$34+$AL$38+SUMPRODUCT(ROUND(ROUND(($D$40:P40)/100,0)*$AB$5/1000,2))))</f>
        <v/>
      </c>
      <c r="Q43" s="73" t="str">
        <f>IF(Q40&lt;=0,"",($AL$14+$AL$18+$AL$22+$AL$26+$AL$30+$AL$34+$AL$38+SUMPRODUCT(ROUND(ROUND(($D$40:Q40)/100,0)*$AB$5/1000,2))))</f>
        <v/>
      </c>
      <c r="R43" s="73" t="str">
        <f>IF(R40&lt;=0,"",($AL$14+$AL$18+$AL$22+$AL$26+$AL$30+$AL$34+$AL$38+SUMPRODUCT(ROUND(ROUND(($D$40:R40)/100,0)*$AB$5/1000,2))))</f>
        <v/>
      </c>
      <c r="S43" s="73" t="str">
        <f>IF(S40&lt;=0,"",($AL$14+$AL$18+$AL$22+$AL$26+$AL$30+$AL$34+$AL$38+SUMPRODUCT(ROUND(ROUND(($D$40:S40)/100,0)*$AB$5/1000,2))))</f>
        <v/>
      </c>
      <c r="T43" s="73" t="str">
        <f>IF(T40&lt;=0,"",($AL$14+$AL$18+$AL$22+$AL$26+$AL$30+$AL$34+$AL$38+SUMPRODUCT(ROUND(ROUND(($D$40:T40)/100,0)*$AB$5/1000,2))))</f>
        <v/>
      </c>
      <c r="U43" s="73" t="str">
        <f>IF(U40&lt;=0,"",($AL$14+$AL$18+$AL$22+$AL$26+$AL$30+$AL$34+$AL$38+SUMPRODUCT(ROUND(ROUND(($D$40:U40)/100,0)*$AB$5/1000,2))))</f>
        <v/>
      </c>
      <c r="V43" s="73" t="str">
        <f>IF(V40&lt;=0,"",($AL$14+$AL$18+$AL$22+$AL$26+$AL$30+$AL$34+$AL$38+SUMPRODUCT(ROUND(ROUND(($D$40:V40)/100,0)*$AB$5/1000,2))))</f>
        <v/>
      </c>
      <c r="W43" s="73" t="str">
        <f>IF(W40&lt;=0,"",($AL$14+$AL$18+$AL$22+$AL$26+$AL$30+$AL$34+$AL$38+SUMPRODUCT(ROUND(ROUND(($D$40:W40)/100,0)*$AB$5/1000,2))))</f>
        <v/>
      </c>
      <c r="X43" s="73" t="str">
        <f>IF(X40&lt;=0,"",($AL$14+$AL$18+$AL$22+$AL$26+$AL$30+$AL$34+$AL$38+SUMPRODUCT(ROUND(ROUND(($D$40:X40)/100,0)*$AB$5/1000,2))))</f>
        <v/>
      </c>
      <c r="Y43" s="73" t="str">
        <f>IF(Y40&lt;=0,"",($AL$14+$AL$18+$AL$22+$AL$26+$AL$30+$AL$34+$AL$38+SUMPRODUCT(ROUND(ROUND(($D$40:Y40)/100,0)*$AB$5/1000,2))))</f>
        <v/>
      </c>
      <c r="Z43" s="73" t="str">
        <f>IF(Z40&lt;=0,"",($AL$14+$AL$18+$AL$22+$AL$26+$AL$30+$AL$34+$AL$38+SUMPRODUCT(ROUND(ROUND(($D$40:Z40)/100,0)*$AB$5/1000,2))))</f>
        <v/>
      </c>
      <c r="AA43" s="73" t="str">
        <f>IF(AA40&lt;=0,"",($AL$14+$AL$18+$AL$22+$AL$26+$AL$30+$AL$34+$AL$38+SUMPRODUCT(ROUND(ROUND(($D$40:AA40)/100,0)*$AB$5/1000,2))))</f>
        <v/>
      </c>
      <c r="AB43" s="73" t="str">
        <f>IF(AB40&lt;=0,"",($AL$14+$AL$18+$AL$22+$AL$26+$AL$30+$AL$34+$AL$38+SUMPRODUCT(ROUND(ROUND(($D$40:AB40)/100,0)*$AB$5/1000,2))))</f>
        <v/>
      </c>
      <c r="AC43" s="73" t="str">
        <f>IF(AC40&lt;=0,"",($AL$14+$AL$18+$AL$22+$AL$26+$AL$30+$AL$34+$AL$38+SUMPRODUCT(ROUND(ROUND(($D$40:AC40)/100,0)*$AB$5/1000,2))))</f>
        <v/>
      </c>
      <c r="AD43" s="73" t="str">
        <f>IF(AD40&lt;=0,"",($AL$14+$AL$18+$AL$22+$AL$26+$AL$30+$AL$34+$AL$38+SUMPRODUCT(ROUND(ROUND(($D$40:AD40)/100,0)*$AB$5/1000,2))))</f>
        <v/>
      </c>
      <c r="AE43" s="73" t="str">
        <f>IF(AE40&lt;=0,"",($AL$14+$AL$18+$AL$22+$AL$26+$AL$30+$AL$34+$AL$38+SUMPRODUCT(ROUND(ROUND(($D$40:AE40)/100,0)*$AB$5/1000,2))))</f>
        <v/>
      </c>
      <c r="AF43" s="73" t="str">
        <f>IF(AF40&lt;=0,"",($AL$14+$AL$18+$AL$22+$AL$26+$AL$30+$AL$34+$AL$38+SUMPRODUCT(ROUND(ROUND(($D$40:AF40)/100,0)*$AB$5/1000,2))))</f>
        <v/>
      </c>
      <c r="AG43" s="82"/>
      <c r="AH43" s="77"/>
      <c r="AI43" s="75"/>
    </row>
    <row r="44" spans="1:38" ht="12.4" customHeight="1" x14ac:dyDescent="0.15">
      <c r="A44" s="7"/>
      <c r="B44" s="41" t="s">
        <v>0</v>
      </c>
      <c r="C44" s="42" t="s">
        <v>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10"/>
      <c r="AI44" s="63"/>
    </row>
    <row r="45" spans="1:38" ht="12.4" customHeight="1" x14ac:dyDescent="0.15">
      <c r="A45" s="5">
        <v>3</v>
      </c>
      <c r="B45" s="26" t="s">
        <v>1</v>
      </c>
      <c r="C45" s="30" t="s">
        <v>2</v>
      </c>
      <c r="D45" s="64" t="str">
        <f>IF(D44&lt;=0,"",($AK$13+$AK$17+$AK$21+$AK$25+$AK$29+$AK$33+$AK$37+$AK$41+SUMPRODUCT(ROUND(($D$44:D44)/100,0)*100)))</f>
        <v/>
      </c>
      <c r="E45" s="64" t="str">
        <f>IF(E44&lt;=0,"",($AK$13+$AK$17+$AK$21+$AK$25+$AK$29+$AK$33+$AK$37+$AK$41+SUMPRODUCT(ROUND(($D$44:E44)/100,0)*100)))</f>
        <v/>
      </c>
      <c r="F45" s="64" t="str">
        <f>IF(F44&lt;=0,"",($AK$13+$AK$17+$AK$21+$AK$25+$AK$29+$AK$33+$AK$37+$AK$41+SUMPRODUCT(ROUND(($D$44:F44)/100,0)*100)))</f>
        <v/>
      </c>
      <c r="G45" s="64" t="str">
        <f>IF(G44&lt;=0,"",($AK$13+$AK$17+$AK$21+$AK$25+$AK$29+$AK$33+$AK$37+$AK$41+SUMPRODUCT(ROUND(($D$44:G44)/100,0)*100)))</f>
        <v/>
      </c>
      <c r="H45" s="64" t="str">
        <f>IF(H44&lt;=0,"",($AK$13+$AK$17+$AK$21+$AK$25+$AK$29+$AK$33+$AK$37+$AK$41+SUMPRODUCT(ROUND(($D$44:H44)/100,0)*100)))</f>
        <v/>
      </c>
      <c r="I45" s="64" t="str">
        <f>IF(I44&lt;=0,"",($AK$13+$AK$17+$AK$21+$AK$25+$AK$29+$AK$33+$AK$37+$AK$41+SUMPRODUCT(ROUND(($D$44:I44)/100,0)*100)))</f>
        <v/>
      </c>
      <c r="J45" s="64" t="str">
        <f>IF(J44&lt;=0,"",($AK$13+$AK$17+$AK$21+$AK$25+$AK$29+$AK$33+$AK$37+$AK$41+SUMPRODUCT(ROUND(($D$44:J44)/100,0)*100)))</f>
        <v/>
      </c>
      <c r="K45" s="64" t="str">
        <f>IF(K44&lt;=0,"",($AK$13+$AK$17+$AK$21+$AK$25+$AK$29+$AK$33+$AK$37+$AK$41+SUMPRODUCT(ROUND(($D$44:K44)/100,0)*100)))</f>
        <v/>
      </c>
      <c r="L45" s="64" t="str">
        <f>IF(L44&lt;=0,"",($AK$13+$AK$17+$AK$21+$AK$25+$AK$29+$AK$33+$AK$37+$AK$41+SUMPRODUCT(ROUND(($D$44:L44)/100,0)*100)))</f>
        <v/>
      </c>
      <c r="M45" s="64" t="str">
        <f>IF(M44&lt;=0,"",($AK$13+$AK$17+$AK$21+$AK$25+$AK$29+$AK$33+$AK$37+$AK$41+SUMPRODUCT(ROUND(($D$44:M44)/100,0)*100)))</f>
        <v/>
      </c>
      <c r="N45" s="64" t="str">
        <f>IF(N44&lt;=0,"",($AK$13+$AK$17+$AK$21+$AK$25+$AK$29+$AK$33+$AK$37+$AK$41+SUMPRODUCT(ROUND(($D$44:N44)/100,0)*100)))</f>
        <v/>
      </c>
      <c r="O45" s="64" t="str">
        <f>IF(O44&lt;=0,"",($AK$13+$AK$17+$AK$21+$AK$25+$AK$29+$AK$33+$AK$37+$AK$41+SUMPRODUCT(ROUND(($D$44:O44)/100,0)*100)))</f>
        <v/>
      </c>
      <c r="P45" s="64" t="str">
        <f>IF(P44&lt;=0,"",($AK$13+$AK$17+$AK$21+$AK$25+$AK$29+$AK$33+$AK$37+$AK$41+SUMPRODUCT(ROUND(($D$44:P44)/100,0)*100)))</f>
        <v/>
      </c>
      <c r="Q45" s="64" t="str">
        <f>IF(Q44&lt;=0,"",($AK$13+$AK$17+$AK$21+$AK$25+$AK$29+$AK$33+$AK$37+$AK$41+SUMPRODUCT(ROUND(($D$44:Q44)/100,0)*100)))</f>
        <v/>
      </c>
      <c r="R45" s="64" t="str">
        <f>IF(R44&lt;=0,"",($AK$13+$AK$17+$AK$21+$AK$25+$AK$29+$AK$33+$AK$37+$AK$41+SUMPRODUCT(ROUND(($D$44:R44)/100,0)*100)))</f>
        <v/>
      </c>
      <c r="S45" s="64" t="str">
        <f>IF(S44&lt;=0,"",($AK$13+$AK$17+$AK$21+$AK$25+$AK$29+$AK$33+$AK$37+$AK$41+SUMPRODUCT(ROUND(($D$44:S44)/100,0)*100)))</f>
        <v/>
      </c>
      <c r="T45" s="64" t="str">
        <f>IF(T44&lt;=0,"",($AK$13+$AK$17+$AK$21+$AK$25+$AK$29+$AK$33+$AK$37+$AK$41+SUMPRODUCT(ROUND(($D$44:T44)/100,0)*100)))</f>
        <v/>
      </c>
      <c r="U45" s="64" t="str">
        <f>IF(U44&lt;=0,"",($AK$13+$AK$17+$AK$21+$AK$25+$AK$29+$AK$33+$AK$37+$AK$41+SUMPRODUCT(ROUND(($D$44:U44)/100,0)*100)))</f>
        <v/>
      </c>
      <c r="V45" s="64" t="str">
        <f>IF(V44&lt;=0,"",($AK$13+$AK$17+$AK$21+$AK$25+$AK$29+$AK$33+$AK$37+$AK$41+SUMPRODUCT(ROUND(($D$44:V44)/100,0)*100)))</f>
        <v/>
      </c>
      <c r="W45" s="64" t="str">
        <f>IF(W44&lt;=0,"",($AK$13+$AK$17+$AK$21+$AK$25+$AK$29+$AK$33+$AK$37+$AK$41+SUMPRODUCT(ROUND(($D$44:W44)/100,0)*100)))</f>
        <v/>
      </c>
      <c r="X45" s="64" t="str">
        <f>IF(X44&lt;=0,"",($AK$13+$AK$17+$AK$21+$AK$25+$AK$29+$AK$33+$AK$37+$AK$41+SUMPRODUCT(ROUND(($D$44:X44)/100,0)*100)))</f>
        <v/>
      </c>
      <c r="Y45" s="64" t="str">
        <f>IF(Y44&lt;=0,"",($AK$13+$AK$17+$AK$21+$AK$25+$AK$29+$AK$33+$AK$37+$AK$41+SUMPRODUCT(ROUND(($D$44:Y44)/100,0)*100)))</f>
        <v/>
      </c>
      <c r="Z45" s="64" t="str">
        <f>IF(Z44&lt;=0,"",($AK$13+$AK$17+$AK$21+$AK$25+$AK$29+$AK$33+$AK$37+$AK$41+SUMPRODUCT(ROUND(($D$44:Z44)/100,0)*100)))</f>
        <v/>
      </c>
      <c r="AA45" s="64" t="str">
        <f>IF(AA44&lt;=0,"",($AK$13+$AK$17+$AK$21+$AK$25+$AK$29+$AK$33+$AK$37+$AK$41+SUMPRODUCT(ROUND(($D$44:AA44)/100,0)*100)))</f>
        <v/>
      </c>
      <c r="AB45" s="64" t="str">
        <f>IF(AB44&lt;=0,"",($AK$13+$AK$17+$AK$21+$AK$25+$AK$29+$AK$33+$AK$37+$AK$41+SUMPRODUCT(ROUND(($D$44:AB44)/100,0)*100)))</f>
        <v/>
      </c>
      <c r="AC45" s="64" t="str">
        <f>IF(AC44&lt;=0,"",($AK$13+$AK$17+$AK$21+$AK$25+$AK$29+$AK$33+$AK$37+$AK$41+SUMPRODUCT(ROUND(($D$44:AC44)/100,0)*100)))</f>
        <v/>
      </c>
      <c r="AD45" s="64" t="str">
        <f>IF(AD44&lt;=0,"",($AK$13+$AK$17+$AK$21+$AK$25+$AK$29+$AK$33+$AK$37+$AK$41+SUMPRODUCT(ROUND(($D$44:AD44)/100,0)*100)))</f>
        <v/>
      </c>
      <c r="AE45" s="64" t="str">
        <f>IF(AE44&lt;=0,"",($AK$13+$AK$17+$AK$21+$AK$25+$AK$29+$AK$33+$AK$37+$AK$41+SUMPRODUCT(ROUND(($D$44:AE44)/100,0)*100)))</f>
        <v/>
      </c>
      <c r="AF45" s="64" t="str">
        <f>IF(AF44&lt;=0,"",($AK$13+$AK$17+$AK$21+$AK$25+$AK$29+$AK$33+$AK$37+$AK$41+SUMPRODUCT(ROUND(($D$44:AF44)/100,0)*100)))</f>
        <v/>
      </c>
      <c r="AG45" s="64" t="str">
        <f>IF(AG44&lt;=0,"",($AK$13+$AK$17+$AK$21+$AK$25+$AK$29+$AK$33+$AK$37+$AK$41+SUMPRODUCT(ROUND(($D$44:AG44)/100,0)*100)))</f>
        <v/>
      </c>
      <c r="AH45" s="64" t="str">
        <f>IF(AH44&lt;=0,"",($AK$13+$AK$17+$AK$21+$AK$25+$AK$29+$AK$33+$AK$37+$AK$41+SUMPRODUCT(ROUND(($D$44:AH44)/100,0)*100)))</f>
        <v/>
      </c>
      <c r="AI45" s="65" t="str">
        <f>IF(SUM(D44:AI44)&lt;=0,"",(SUMPRODUCT(ROUND(($D$44:AI44)/100,0)*100)))</f>
        <v/>
      </c>
      <c r="AK45">
        <f>SUMPRODUCT(ROUND((D44:AH44)/100,0)*100)</f>
        <v>0</v>
      </c>
    </row>
    <row r="46" spans="1:38" ht="12.4" customHeight="1" x14ac:dyDescent="0.15">
      <c r="A46" s="5"/>
      <c r="B46" s="34" t="s">
        <v>4</v>
      </c>
      <c r="C46" s="30" t="s">
        <v>13</v>
      </c>
      <c r="D46" s="71" t="str">
        <f>IF(D44&lt;=0,"",(ROUND(ROUND(D44/100,0)*$AB$5/1000,2)))</f>
        <v/>
      </c>
      <c r="E46" s="71" t="str">
        <f t="shared" ref="E46:AH46" si="9">IF(E44&lt;=0,"",(ROUND(ROUND(E44/100,0)*$AB$5/1000,2)))</f>
        <v/>
      </c>
      <c r="F46" s="71" t="str">
        <f t="shared" si="9"/>
        <v/>
      </c>
      <c r="G46" s="71" t="str">
        <f t="shared" si="9"/>
        <v/>
      </c>
      <c r="H46" s="71" t="str">
        <f t="shared" si="9"/>
        <v/>
      </c>
      <c r="I46" s="71" t="str">
        <f t="shared" si="9"/>
        <v/>
      </c>
      <c r="J46" s="71" t="str">
        <f t="shared" si="9"/>
        <v/>
      </c>
      <c r="K46" s="71" t="str">
        <f t="shared" si="9"/>
        <v/>
      </c>
      <c r="L46" s="71" t="str">
        <f t="shared" si="9"/>
        <v/>
      </c>
      <c r="M46" s="71" t="str">
        <f t="shared" si="9"/>
        <v/>
      </c>
      <c r="N46" s="71" t="str">
        <f t="shared" si="9"/>
        <v/>
      </c>
      <c r="O46" s="71" t="str">
        <f t="shared" si="9"/>
        <v/>
      </c>
      <c r="P46" s="71" t="str">
        <f t="shared" si="9"/>
        <v/>
      </c>
      <c r="Q46" s="71" t="str">
        <f t="shared" si="9"/>
        <v/>
      </c>
      <c r="R46" s="71" t="str">
        <f t="shared" si="9"/>
        <v/>
      </c>
      <c r="S46" s="71" t="str">
        <f t="shared" si="9"/>
        <v/>
      </c>
      <c r="T46" s="71" t="str">
        <f t="shared" si="9"/>
        <v/>
      </c>
      <c r="U46" s="71" t="str">
        <f t="shared" si="9"/>
        <v/>
      </c>
      <c r="V46" s="71" t="str">
        <f t="shared" si="9"/>
        <v/>
      </c>
      <c r="W46" s="71" t="str">
        <f t="shared" si="9"/>
        <v/>
      </c>
      <c r="X46" s="71" t="str">
        <f t="shared" si="9"/>
        <v/>
      </c>
      <c r="Y46" s="71" t="str">
        <f t="shared" si="9"/>
        <v/>
      </c>
      <c r="Z46" s="71" t="str">
        <f t="shared" si="9"/>
        <v/>
      </c>
      <c r="AA46" s="71" t="str">
        <f t="shared" si="9"/>
        <v/>
      </c>
      <c r="AB46" s="71" t="str">
        <f t="shared" si="9"/>
        <v/>
      </c>
      <c r="AC46" s="71" t="str">
        <f t="shared" si="9"/>
        <v/>
      </c>
      <c r="AD46" s="71" t="str">
        <f t="shared" si="9"/>
        <v/>
      </c>
      <c r="AE46" s="71" t="str">
        <f t="shared" si="9"/>
        <v/>
      </c>
      <c r="AF46" s="71" t="str">
        <f t="shared" si="9"/>
        <v/>
      </c>
      <c r="AG46" s="71" t="str">
        <f t="shared" si="9"/>
        <v/>
      </c>
      <c r="AH46" s="71" t="str">
        <f t="shared" si="9"/>
        <v/>
      </c>
      <c r="AI46" s="72" t="str">
        <f>IF(SUM(D44:AH44)&lt;=0,"",(SUMPRODUCT(ROUND(ROUND(($D$44:AH44)/100,0)*$AB$5/1000,2))))</f>
        <v/>
      </c>
      <c r="AL46" s="106">
        <f>SUM(D46:AH46)</f>
        <v>0</v>
      </c>
    </row>
    <row r="47" spans="1:38" ht="12.4" customHeight="1" thickBot="1" x14ac:dyDescent="0.2">
      <c r="A47" s="6"/>
      <c r="B47" s="36" t="s">
        <v>5</v>
      </c>
      <c r="C47" s="37" t="s">
        <v>2</v>
      </c>
      <c r="D47" s="73" t="str">
        <f>IF(D44&lt;=0,"",($AL$14+$AL$18+$AL$22+$AL$26+$AL$30+$AL$34+$AL$38+$AL$42+SUMPRODUCT(ROUND(ROUND(($D44:D$44)/100,0)*$AB$5/1000,2))))</f>
        <v/>
      </c>
      <c r="E47" s="73" t="str">
        <f>IF(E44&lt;=0,"",($AL$14+$AL$18+$AL$22+$AL$26+$AL$30+$AL$34+$AL$38+$AL$42+SUMPRODUCT(ROUND(ROUND(($D44:E$44)/100,0)*$AB$5/1000,2))))</f>
        <v/>
      </c>
      <c r="F47" s="73" t="str">
        <f>IF(F44&lt;=0,"",($AL$14+$AL$18+$AL$22+$AL$26+$AL$30+$AL$34+$AL$38+$AL$42+SUMPRODUCT(ROUND(ROUND(($D44:F$44)/100,0)*$AB$5/1000,2))))</f>
        <v/>
      </c>
      <c r="G47" s="73" t="str">
        <f>IF(G44&lt;=0,"",($AL$14+$AL$18+$AL$22+$AL$26+$AL$30+$AL$34+$AL$38+$AL$42+SUMPRODUCT(ROUND(ROUND(($D44:G$44)/100,0)*$AB$5/1000,2))))</f>
        <v/>
      </c>
      <c r="H47" s="73" t="str">
        <f>IF(H44&lt;=0,"",($AL$14+$AL$18+$AL$22+$AL$26+$AL$30+$AL$34+$AL$38+$AL$42+SUMPRODUCT(ROUND(ROUND(($D44:H$44)/100,0)*$AB$5/1000,2))))</f>
        <v/>
      </c>
      <c r="I47" s="73" t="str">
        <f>IF(I44&lt;=0,"",($AL$14+$AL$18+$AL$22+$AL$26+$AL$30+$AL$34+$AL$38+$AL$42+SUMPRODUCT(ROUND(ROUND(($D44:I$44)/100,0)*$AB$5/1000,2))))</f>
        <v/>
      </c>
      <c r="J47" s="73" t="str">
        <f>IF(J44&lt;=0,"",($AL$14+$AL$18+$AL$22+$AL$26+$AL$30+$AL$34+$AL$38+$AL$42+SUMPRODUCT(ROUND(ROUND(($D44:J$44)/100,0)*$AB$5/1000,2))))</f>
        <v/>
      </c>
      <c r="K47" s="73" t="str">
        <f>IF(K44&lt;=0,"",($AL$14+$AL$18+$AL$22+$AL$26+$AL$30+$AL$34+$AL$38+$AL$42+SUMPRODUCT(ROUND(ROUND(($D44:K$44)/100,0)*$AB$5/1000,2))))</f>
        <v/>
      </c>
      <c r="L47" s="73" t="str">
        <f>IF(L44&lt;=0,"",($AL$14+$AL$18+$AL$22+$AL$26+$AL$30+$AL$34+$AL$38+$AL$42+SUMPRODUCT(ROUND(ROUND(($D44:L$44)/100,0)*$AB$5/1000,2))))</f>
        <v/>
      </c>
      <c r="M47" s="73" t="str">
        <f>IF(M44&lt;=0,"",($AL$14+$AL$18+$AL$22+$AL$26+$AL$30+$AL$34+$AL$38+$AL$42+SUMPRODUCT(ROUND(ROUND(($D44:M$44)/100,0)*$AB$5/1000,2))))</f>
        <v/>
      </c>
      <c r="N47" s="73" t="str">
        <f>IF(N44&lt;=0,"",($AL$14+$AL$18+$AL$22+$AL$26+$AL$30+$AL$34+$AL$38+$AL$42+SUMPRODUCT(ROUND(ROUND(($D44:N$44)/100,0)*$AB$5/1000,2))))</f>
        <v/>
      </c>
      <c r="O47" s="73" t="str">
        <f>IF(O44&lt;=0,"",($AL$14+$AL$18+$AL$22+$AL$26+$AL$30+$AL$34+$AL$38+$AL$42+SUMPRODUCT(ROUND(ROUND(($D44:O$44)/100,0)*$AB$5/1000,2))))</f>
        <v/>
      </c>
      <c r="P47" s="73" t="str">
        <f>IF(P44&lt;=0,"",($AL$14+$AL$18+$AL$22+$AL$26+$AL$30+$AL$34+$AL$38+$AL$42+SUMPRODUCT(ROUND(ROUND(($D44:P$44)/100,0)*$AB$5/1000,2))))</f>
        <v/>
      </c>
      <c r="Q47" s="73" t="str">
        <f>IF(Q44&lt;=0,"",($AL$14+$AL$18+$AL$22+$AL$26+$AL$30+$AL$34+$AL$38+$AL$42+SUMPRODUCT(ROUND(ROUND(($D44:Q$44)/100,0)*$AB$5/1000,2))))</f>
        <v/>
      </c>
      <c r="R47" s="73" t="str">
        <f>IF(R44&lt;=0,"",($AL$14+$AL$18+$AL$22+$AL$26+$AL$30+$AL$34+$AL$38+$AL$42+SUMPRODUCT(ROUND(ROUND(($D44:R$44)/100,0)*$AB$5/1000,2))))</f>
        <v/>
      </c>
      <c r="S47" s="73" t="str">
        <f>IF(S44&lt;=0,"",($AL$14+$AL$18+$AL$22+$AL$26+$AL$30+$AL$34+$AL$38+$AL$42+SUMPRODUCT(ROUND(ROUND(($D44:S$44)/100,0)*$AB$5/1000,2))))</f>
        <v/>
      </c>
      <c r="T47" s="73" t="str">
        <f>IF(T44&lt;=0,"",($AL$14+$AL$18+$AL$22+$AL$26+$AL$30+$AL$34+$AL$38+$AL$42+SUMPRODUCT(ROUND(ROUND(($D44:T$44)/100,0)*$AB$5/1000,2))))</f>
        <v/>
      </c>
      <c r="U47" s="73" t="str">
        <f>IF(U44&lt;=0,"",($AL$14+$AL$18+$AL$22+$AL$26+$AL$30+$AL$34+$AL$38+$AL$42+SUMPRODUCT(ROUND(ROUND(($D44:U$44)/100,0)*$AB$5/1000,2))))</f>
        <v/>
      </c>
      <c r="V47" s="73" t="str">
        <f>IF(V44&lt;=0,"",($AL$14+$AL$18+$AL$22+$AL$26+$AL$30+$AL$34+$AL$38+$AL$42+SUMPRODUCT(ROUND(ROUND(($D44:V$44)/100,0)*$AB$5/1000,2))))</f>
        <v/>
      </c>
      <c r="W47" s="73" t="str">
        <f>IF(W44&lt;=0,"",($AL$14+$AL$18+$AL$22+$AL$26+$AL$30+$AL$34+$AL$38+$AL$42+SUMPRODUCT(ROUND(ROUND(($D44:W$44)/100,0)*$AB$5/1000,2))))</f>
        <v/>
      </c>
      <c r="X47" s="73" t="str">
        <f>IF(X44&lt;=0,"",($AL$14+$AL$18+$AL$22+$AL$26+$AL$30+$AL$34+$AL$38+$AL$42+SUMPRODUCT(ROUND(ROUND(($D44:X$44)/100,0)*$AB$5/1000,2))))</f>
        <v/>
      </c>
      <c r="Y47" s="73" t="str">
        <f>IF(Y44&lt;=0,"",($AL$14+$AL$18+$AL$22+$AL$26+$AL$30+$AL$34+$AL$38+$AL$42+SUMPRODUCT(ROUND(ROUND(($D44:Y$44)/100,0)*$AB$5/1000,2))))</f>
        <v/>
      </c>
      <c r="Z47" s="73" t="str">
        <f>IF(Z44&lt;=0,"",($AL$14+$AL$18+$AL$22+$AL$26+$AL$30+$AL$34+$AL$38+$AL$42+SUMPRODUCT(ROUND(ROUND(($D44:Z$44)/100,0)*$AB$5/1000,2))))</f>
        <v/>
      </c>
      <c r="AA47" s="73" t="str">
        <f>IF(AA44&lt;=0,"",($AL$14+$AL$18+$AL$22+$AL$26+$AL$30+$AL$34+$AL$38+$AL$42+SUMPRODUCT(ROUND(ROUND(($D44:AA$44)/100,0)*$AB$5/1000,2))))</f>
        <v/>
      </c>
      <c r="AB47" s="73" t="str">
        <f>IF(AB44&lt;=0,"",($AL$14+$AL$18+$AL$22+$AL$26+$AL$30+$AL$34+$AL$38+$AL$42+SUMPRODUCT(ROUND(ROUND(($D44:AB$44)/100,0)*$AB$5/1000,2))))</f>
        <v/>
      </c>
      <c r="AC47" s="73" t="str">
        <f>IF(AC44&lt;=0,"",($AL$14+$AL$18+$AL$22+$AL$26+$AL$30+$AL$34+$AL$38+$AL$42+SUMPRODUCT(ROUND(ROUND(($D44:AC$44)/100,0)*$AB$5/1000,2))))</f>
        <v/>
      </c>
      <c r="AD47" s="73" t="str">
        <f>IF(AD44&lt;=0,"",($AL$14+$AL$18+$AL$22+$AL$26+$AL$30+$AL$34+$AL$38+$AL$42+SUMPRODUCT(ROUND(ROUND(($D44:AD$44)/100,0)*$AB$5/1000,2))))</f>
        <v/>
      </c>
      <c r="AE47" s="73" t="str">
        <f>IF(AE44&lt;=0,"",($AL$14+$AL$18+$AL$22+$AL$26+$AL$30+$AL$34+$AL$38+$AL$42+SUMPRODUCT(ROUND(ROUND(($D44:AE$44)/100,0)*$AB$5/1000,2))))</f>
        <v/>
      </c>
      <c r="AF47" s="73" t="str">
        <f>IF(AF44&lt;=0,"",($AL$14+$AL$18+$AL$22+$AL$26+$AL$30+$AL$34+$AL$38+$AL$42+SUMPRODUCT(ROUND(ROUND(($D44:AF$44)/100,0)*$AB$5/1000,2))))</f>
        <v/>
      </c>
      <c r="AG47" s="73" t="str">
        <f>IF(AG44&lt;=0,"",($AL$14+$AL$18+$AL$22+$AL$26+$AL$30+$AL$34+$AL$38+$AL$42+SUMPRODUCT(ROUND(ROUND(($D44:AG$44)/100,0)*$AB$5/1000,2))))</f>
        <v/>
      </c>
      <c r="AH47" s="73" t="str">
        <f>IF(AH44&lt;=0,"",($AL$14+$AL$18+$AL$22+$AL$26+$AL$30+$AL$34+$AL$38+$AL$42+SUMPRODUCT(ROUND(ROUND(($D44:AH$44)/100,0)*$AB$5/1000,2))))</f>
        <v/>
      </c>
      <c r="AI47" s="75"/>
    </row>
    <row r="48" spans="1:38" ht="12.4" customHeight="1" x14ac:dyDescent="0.15">
      <c r="A48" s="7"/>
      <c r="B48" s="41" t="s">
        <v>0</v>
      </c>
      <c r="C48" s="42" t="s">
        <v>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66"/>
      <c r="AI48" s="63"/>
    </row>
    <row r="49" spans="1:38" ht="12.4" customHeight="1" x14ac:dyDescent="0.15">
      <c r="A49" s="5">
        <v>4</v>
      </c>
      <c r="B49" s="26" t="s">
        <v>1</v>
      </c>
      <c r="C49" s="30" t="s">
        <v>2</v>
      </c>
      <c r="D49" s="64" t="str">
        <f>IF(D48&lt;=0,"",($AK$13+$AK$17+$AK$21+$AK$25+$AK$29+$AK$33+$AK$37+$AK$41+$AK$45+SUMPRODUCT(ROUND(($D$48:D48)/100,0)*100)))</f>
        <v/>
      </c>
      <c r="E49" s="64" t="str">
        <f>IF(E48&lt;=0,"",($AK$13+$AK$17+$AK$21+$AK$25+$AK$29+$AK$33+$AK$37+$AK$41+$AK$45+SUMPRODUCT(ROUND(($D$48:E48)/100,0)*100)))</f>
        <v/>
      </c>
      <c r="F49" s="64" t="str">
        <f>IF(F48&lt;=0,"",($AK$13+$AK$17+$AK$21+$AK$25+$AK$29+$AK$33+$AK$37+$AK$41+$AK$45+SUMPRODUCT(ROUND(($D$48:F48)/100,0)*100)))</f>
        <v/>
      </c>
      <c r="G49" s="64" t="str">
        <f>IF(G48&lt;=0,"",($AK$13+$AK$17+$AK$21+$AK$25+$AK$29+$AK$33+$AK$37+$AK$41+$AK$45+SUMPRODUCT(ROUND(($D$48:G48)/100,0)*100)))</f>
        <v/>
      </c>
      <c r="H49" s="64" t="str">
        <f>IF(H48&lt;=0,"",($AK$13+$AK$17+$AK$21+$AK$25+$AK$29+$AK$33+$AK$37+$AK$41+$AK$45+SUMPRODUCT(ROUND(($D$48:H48)/100,0)*100)))</f>
        <v/>
      </c>
      <c r="I49" s="64" t="str">
        <f>IF(I48&lt;=0,"",($AK$13+$AK$17+$AK$21+$AK$25+$AK$29+$AK$33+$AK$37+$AK$41+$AK$45+SUMPRODUCT(ROUND(($D$48:I48)/100,0)*100)))</f>
        <v/>
      </c>
      <c r="J49" s="64" t="str">
        <f>IF(J48&lt;=0,"",($AK$13+$AK$17+$AK$21+$AK$25+$AK$29+$AK$33+$AK$37+$AK$41+$AK$45+SUMPRODUCT(ROUND(($D$48:J48)/100,0)*100)))</f>
        <v/>
      </c>
      <c r="K49" s="64" t="str">
        <f>IF(K48&lt;=0,"",($AK$13+$AK$17+$AK$21+$AK$25+$AK$29+$AK$33+$AK$37+$AK$41+$AK$45+SUMPRODUCT(ROUND(($D$48:K48)/100,0)*100)))</f>
        <v/>
      </c>
      <c r="L49" s="64" t="str">
        <f>IF(L48&lt;=0,"",($AK$13+$AK$17+$AK$21+$AK$25+$AK$29+$AK$33+$AK$37+$AK$41+$AK$45+SUMPRODUCT(ROUND(($D$48:L48)/100,0)*100)))</f>
        <v/>
      </c>
      <c r="M49" s="64" t="str">
        <f>IF(M48&lt;=0,"",($AK$13+$AK$17+$AK$21+$AK$25+$AK$29+$AK$33+$AK$37+$AK$41+$AK$45+SUMPRODUCT(ROUND(($D$48:M48)/100,0)*100)))</f>
        <v/>
      </c>
      <c r="N49" s="64" t="str">
        <f>IF(N48&lt;=0,"",($AK$13+$AK$17+$AK$21+$AK$25+$AK$29+$AK$33+$AK$37+$AK$41+$AK$45+SUMPRODUCT(ROUND(($D$48:N48)/100,0)*100)))</f>
        <v/>
      </c>
      <c r="O49" s="64" t="str">
        <f>IF(O48&lt;=0,"",($AK$13+$AK$17+$AK$21+$AK$25+$AK$29+$AK$33+$AK$37+$AK$41+$AK$45+SUMPRODUCT(ROUND(($D$48:O48)/100,0)*100)))</f>
        <v/>
      </c>
      <c r="P49" s="64" t="str">
        <f>IF(P48&lt;=0,"",($AK$13+$AK$17+$AK$21+$AK$25+$AK$29+$AK$33+$AK$37+$AK$41+$AK$45+SUMPRODUCT(ROUND(($D$48:P48)/100,0)*100)))</f>
        <v/>
      </c>
      <c r="Q49" s="64" t="str">
        <f>IF(Q48&lt;=0,"",($AK$13+$AK$17+$AK$21+$AK$25+$AK$29+$AK$33+$AK$37+$AK$41+$AK$45+SUMPRODUCT(ROUND(($D$48:Q48)/100,0)*100)))</f>
        <v/>
      </c>
      <c r="R49" s="64" t="str">
        <f>IF(R48&lt;=0,"",($AK$13+$AK$17+$AK$21+$AK$25+$AK$29+$AK$33+$AK$37+$AK$41+$AK$45+SUMPRODUCT(ROUND(($D$48:R48)/100,0)*100)))</f>
        <v/>
      </c>
      <c r="S49" s="64" t="str">
        <f>IF(S48&lt;=0,"",($AK$13+$AK$17+$AK$21+$AK$25+$AK$29+$AK$33+$AK$37+$AK$41+$AK$45+SUMPRODUCT(ROUND(($D$48:S48)/100,0)*100)))</f>
        <v/>
      </c>
      <c r="T49" s="64" t="str">
        <f>IF(T48&lt;=0,"",($AK$13+$AK$17+$AK$21+$AK$25+$AK$29+$AK$33+$AK$37+$AK$41+$AK$45+SUMPRODUCT(ROUND(($D$48:T48)/100,0)*100)))</f>
        <v/>
      </c>
      <c r="U49" s="64" t="str">
        <f>IF(U48&lt;=0,"",($AK$13+$AK$17+$AK$21+$AK$25+$AK$29+$AK$33+$AK$37+$AK$41+$AK$45+SUMPRODUCT(ROUND(($D$48:U48)/100,0)*100)))</f>
        <v/>
      </c>
      <c r="V49" s="64" t="str">
        <f>IF(V48&lt;=0,"",($AK$13+$AK$17+$AK$21+$AK$25+$AK$29+$AK$33+$AK$37+$AK$41+$AK$45+SUMPRODUCT(ROUND(($D$48:V48)/100,0)*100)))</f>
        <v/>
      </c>
      <c r="W49" s="64" t="str">
        <f>IF(W48&lt;=0,"",($AK$13+$AK$17+$AK$21+$AK$25+$AK$29+$AK$33+$AK$37+$AK$41+$AK$45+SUMPRODUCT(ROUND(($D$48:W48)/100,0)*100)))</f>
        <v/>
      </c>
      <c r="X49" s="64" t="str">
        <f>IF(X48&lt;=0,"",($AK$13+$AK$17+$AK$21+$AK$25+$AK$29+$AK$33+$AK$37+$AK$41+$AK$45+SUMPRODUCT(ROUND(($D$48:X48)/100,0)*100)))</f>
        <v/>
      </c>
      <c r="Y49" s="64" t="str">
        <f>IF(Y48&lt;=0,"",($AK$13+$AK$17+$AK$21+$AK$25+$AK$29+$AK$33+$AK$37+$AK$41+$AK$45+SUMPRODUCT(ROUND(($D$48:Y48)/100,0)*100)))</f>
        <v/>
      </c>
      <c r="Z49" s="64" t="str">
        <f>IF(Z48&lt;=0,"",($AK$13+$AK$17+$AK$21+$AK$25+$AK$29+$AK$33+$AK$37+$AK$41+$AK$45+SUMPRODUCT(ROUND(($D$48:Z48)/100,0)*100)))</f>
        <v/>
      </c>
      <c r="AA49" s="64" t="str">
        <f>IF(AA48&lt;=0,"",($AK$13+$AK$17+$AK$21+$AK$25+$AK$29+$AK$33+$AK$37+$AK$41+$AK$45+SUMPRODUCT(ROUND(($D$48:AA48)/100,0)*100)))</f>
        <v/>
      </c>
      <c r="AB49" s="64" t="str">
        <f>IF(AB48&lt;=0,"",($AK$13+$AK$17+$AK$21+$AK$25+$AK$29+$AK$33+$AK$37+$AK$41+$AK$45+SUMPRODUCT(ROUND(($D$48:AB48)/100,0)*100)))</f>
        <v/>
      </c>
      <c r="AC49" s="64" t="str">
        <f>IF(AC48&lt;=0,"",($AK$13+$AK$17+$AK$21+$AK$25+$AK$29+$AK$33+$AK$37+$AK$41+$AK$45+SUMPRODUCT(ROUND(($D$48:AC48)/100,0)*100)))</f>
        <v/>
      </c>
      <c r="AD49" s="64" t="str">
        <f>IF(AD48&lt;=0,"",($AK$13+$AK$17+$AK$21+$AK$25+$AK$29+$AK$33+$AK$37+$AK$41+$AK$45+SUMPRODUCT(ROUND(($D$48:AD48)/100,0)*100)))</f>
        <v/>
      </c>
      <c r="AE49" s="64" t="str">
        <f>IF(AE48&lt;=0,"",($AK$13+$AK$17+$AK$21+$AK$25+$AK$29+$AK$33+$AK$37+$AK$41+$AK$45+SUMPRODUCT(ROUND(($D$48:AE48)/100,0)*100)))</f>
        <v/>
      </c>
      <c r="AF49" s="64" t="str">
        <f>IF(AF48&lt;=0,"",($AK$13+$AK$17+$AK$21+$AK$25+$AK$29+$AK$33+$AK$37+$AK$41+$AK$45+SUMPRODUCT(ROUND(($D$48:AF48)/100,0)*100)))</f>
        <v/>
      </c>
      <c r="AG49" s="64" t="str">
        <f>IF(AG48&lt;=0,"",($AK$13+$AK$17+$AK$21+$AK$25+$AK$29+$AK$33+$AK$37+$AK$41+$AK$45+SUMPRODUCT(ROUND(($D$48:AG48)/100,0)*100)))</f>
        <v/>
      </c>
      <c r="AH49" s="67"/>
      <c r="AI49" s="65" t="str">
        <f>IF(SUM(D48:AI48)&lt;=0,"",(SUMPRODUCT(ROUND(($D$48:AI48)/100,0)*100)))</f>
        <v/>
      </c>
      <c r="AK49">
        <f>SUMPRODUCT(ROUND((D48:AG48)/100,0)*100)</f>
        <v>0</v>
      </c>
    </row>
    <row r="50" spans="1:38" ht="12.4" customHeight="1" x14ac:dyDescent="0.15">
      <c r="A50" s="5"/>
      <c r="B50" s="34" t="s">
        <v>4</v>
      </c>
      <c r="C50" s="30" t="s">
        <v>13</v>
      </c>
      <c r="D50" s="71" t="str">
        <f>IF(D48&lt;=0,"",(ROUND(ROUND(D48/100,0)*$AB$5/1000,2)))</f>
        <v/>
      </c>
      <c r="E50" s="71" t="str">
        <f t="shared" ref="E50:AG50" si="10">IF(E48&lt;=0,"",(ROUND(ROUND(E48/100,0)*$AB$5/1000,2)))</f>
        <v/>
      </c>
      <c r="F50" s="71" t="str">
        <f t="shared" si="10"/>
        <v/>
      </c>
      <c r="G50" s="71" t="str">
        <f t="shared" si="10"/>
        <v/>
      </c>
      <c r="H50" s="71" t="str">
        <f t="shared" si="10"/>
        <v/>
      </c>
      <c r="I50" s="71" t="str">
        <f t="shared" si="10"/>
        <v/>
      </c>
      <c r="J50" s="71" t="str">
        <f t="shared" si="10"/>
        <v/>
      </c>
      <c r="K50" s="71" t="str">
        <f t="shared" si="10"/>
        <v/>
      </c>
      <c r="L50" s="71" t="str">
        <f t="shared" si="10"/>
        <v/>
      </c>
      <c r="M50" s="71" t="str">
        <f t="shared" si="10"/>
        <v/>
      </c>
      <c r="N50" s="71" t="str">
        <f t="shared" si="10"/>
        <v/>
      </c>
      <c r="O50" s="71" t="str">
        <f t="shared" si="10"/>
        <v/>
      </c>
      <c r="P50" s="71" t="str">
        <f t="shared" si="10"/>
        <v/>
      </c>
      <c r="Q50" s="71" t="str">
        <f t="shared" si="10"/>
        <v/>
      </c>
      <c r="R50" s="71" t="str">
        <f t="shared" si="10"/>
        <v/>
      </c>
      <c r="S50" s="71" t="str">
        <f t="shared" si="10"/>
        <v/>
      </c>
      <c r="T50" s="71" t="str">
        <f t="shared" si="10"/>
        <v/>
      </c>
      <c r="U50" s="71" t="str">
        <f t="shared" si="10"/>
        <v/>
      </c>
      <c r="V50" s="71" t="str">
        <f t="shared" si="10"/>
        <v/>
      </c>
      <c r="W50" s="71" t="str">
        <f t="shared" si="10"/>
        <v/>
      </c>
      <c r="X50" s="71" t="str">
        <f t="shared" si="10"/>
        <v/>
      </c>
      <c r="Y50" s="71" t="str">
        <f t="shared" si="10"/>
        <v/>
      </c>
      <c r="Z50" s="71" t="str">
        <f t="shared" si="10"/>
        <v/>
      </c>
      <c r="AA50" s="71" t="str">
        <f t="shared" si="10"/>
        <v/>
      </c>
      <c r="AB50" s="71" t="str">
        <f t="shared" si="10"/>
        <v/>
      </c>
      <c r="AC50" s="71" t="str">
        <f t="shared" si="10"/>
        <v/>
      </c>
      <c r="AD50" s="71" t="str">
        <f t="shared" si="10"/>
        <v/>
      </c>
      <c r="AE50" s="71" t="str">
        <f t="shared" si="10"/>
        <v/>
      </c>
      <c r="AF50" s="71" t="str">
        <f t="shared" si="10"/>
        <v/>
      </c>
      <c r="AG50" s="71" t="str">
        <f t="shared" si="10"/>
        <v/>
      </c>
      <c r="AH50" s="76"/>
      <c r="AI50" s="72" t="str">
        <f>IF(SUM(D48:AH48)&lt;=0,"",(SUMPRODUCT(ROUND(ROUND(($D$48:AH48)/100,0)*$AB$5/1000,2))))</f>
        <v/>
      </c>
      <c r="AL50" s="106">
        <f>SUM(D50:AG50)</f>
        <v>0</v>
      </c>
    </row>
    <row r="51" spans="1:38" ht="12.4" customHeight="1" thickBot="1" x14ac:dyDescent="0.2">
      <c r="A51" s="6"/>
      <c r="B51" s="36" t="s">
        <v>5</v>
      </c>
      <c r="C51" s="37" t="s">
        <v>2</v>
      </c>
      <c r="D51" s="73" t="str">
        <f>IF(D48&lt;=0,"",($AL$14+$AL$18+$AL$22+$AL$26+$AL$30+$AL$34+$AL$38+$AL$42+$AL$46+SUMPRODUCT(ROUND(ROUND(($D$48:D48)/100,0)*$AB$5/1000,2))))</f>
        <v/>
      </c>
      <c r="E51" s="73" t="str">
        <f>IF(E48&lt;=0,"",($AL$14+$AL$18+$AL$22+$AL$26+$AL$30+$AL$34+$AL$38+$AL$42+$AL$46+SUMPRODUCT(ROUND(ROUND(($D$48:E48)/100,0)*$AB$5/1000,2))))</f>
        <v/>
      </c>
      <c r="F51" s="73" t="str">
        <f>IF(F48&lt;=0,"",($AL$14+$AL$18+$AL$22+$AL$26+$AL$30+$AL$34+$AL$38+$AL$42+$AL$46+SUMPRODUCT(ROUND(ROUND(($D$48:F48)/100,0)*$AB$5/1000,2))))</f>
        <v/>
      </c>
      <c r="G51" s="73" t="str">
        <f>IF(G48&lt;=0,"",($AL$14+$AL$18+$AL$22+$AL$26+$AL$30+$AL$34+$AL$38+$AL$42+$AL$46+SUMPRODUCT(ROUND(ROUND(($D$48:G48)/100,0)*$AB$5/1000,2))))</f>
        <v/>
      </c>
      <c r="H51" s="73" t="str">
        <f>IF(H48&lt;=0,"",($AL$14+$AL$18+$AL$22+$AL$26+$AL$30+$AL$34+$AL$38+$AL$42+$AL$46+SUMPRODUCT(ROUND(ROUND(($D$48:H48)/100,0)*$AB$5/1000,2))))</f>
        <v/>
      </c>
      <c r="I51" s="73" t="str">
        <f>IF(I48&lt;=0,"",($AL$14+$AL$18+$AL$22+$AL$26+$AL$30+$AL$34+$AL$38+$AL$42+$AL$46+SUMPRODUCT(ROUND(ROUND(($D$48:I48)/100,0)*$AB$5/1000,2))))</f>
        <v/>
      </c>
      <c r="J51" s="73" t="str">
        <f>IF(J48&lt;=0,"",($AL$14+$AL$18+$AL$22+$AL$26+$AL$30+$AL$34+$AL$38+$AL$42+$AL$46+SUMPRODUCT(ROUND(ROUND(($D$48:J48)/100,0)*$AB$5/1000,2))))</f>
        <v/>
      </c>
      <c r="K51" s="73" t="str">
        <f>IF(K48&lt;=0,"",($AL$14+$AL$18+$AL$22+$AL$26+$AL$30+$AL$34+$AL$38+$AL$42+$AL$46+SUMPRODUCT(ROUND(ROUND(($D$48:K48)/100,0)*$AB$5/1000,2))))</f>
        <v/>
      </c>
      <c r="L51" s="73" t="str">
        <f>IF(L48&lt;=0,"",($AL$14+$AL$18+$AL$22+$AL$26+$AL$30+$AL$34+$AL$38+$AL$42+$AL$46+SUMPRODUCT(ROUND(ROUND(($D$48:L48)/100,0)*$AB$5/1000,2))))</f>
        <v/>
      </c>
      <c r="M51" s="73" t="str">
        <f>IF(M48&lt;=0,"",($AL$14+$AL$18+$AL$22+$AL$26+$AL$30+$AL$34+$AL$38+$AL$42+$AL$46+SUMPRODUCT(ROUND(ROUND(($D$48:M48)/100,0)*$AB$5/1000,2))))</f>
        <v/>
      </c>
      <c r="N51" s="73" t="str">
        <f>IF(N48&lt;=0,"",($AL$14+$AL$18+$AL$22+$AL$26+$AL$30+$AL$34+$AL$38+$AL$42+$AL$46+SUMPRODUCT(ROUND(ROUND(($D$48:N48)/100,0)*$AB$5/1000,2))))</f>
        <v/>
      </c>
      <c r="O51" s="73" t="str">
        <f>IF(O48&lt;=0,"",($AL$14+$AL$18+$AL$22+$AL$26+$AL$30+$AL$34+$AL$38+$AL$42+$AL$46+SUMPRODUCT(ROUND(ROUND(($D$48:O48)/100,0)*$AB$5/1000,2))))</f>
        <v/>
      </c>
      <c r="P51" s="73" t="str">
        <f>IF(P48&lt;=0,"",($AL$14+$AL$18+$AL$22+$AL$26+$AL$30+$AL$34+$AL$38+$AL$42+$AL$46+SUMPRODUCT(ROUND(ROUND(($D$48:P48)/100,0)*$AB$5/1000,2))))</f>
        <v/>
      </c>
      <c r="Q51" s="73" t="str">
        <f>IF(Q48&lt;=0,"",($AL$14+$AL$18+$AL$22+$AL$26+$AL$30+$AL$34+$AL$38+$AL$42+$AL$46+SUMPRODUCT(ROUND(ROUND(($D$48:Q48)/100,0)*$AB$5/1000,2))))</f>
        <v/>
      </c>
      <c r="R51" s="73" t="str">
        <f>IF(R48&lt;=0,"",($AL$14+$AL$18+$AL$22+$AL$26+$AL$30+$AL$34+$AL$38+$AL$42+$AL$46+SUMPRODUCT(ROUND(ROUND(($D$48:R48)/100,0)*$AB$5/1000,2))))</f>
        <v/>
      </c>
      <c r="S51" s="73" t="str">
        <f>IF(S48&lt;=0,"",($AL$14+$AL$18+$AL$22+$AL$26+$AL$30+$AL$34+$AL$38+$AL$42+$AL$46+SUMPRODUCT(ROUND(ROUND(($D$48:S48)/100,0)*$AB$5/1000,2))))</f>
        <v/>
      </c>
      <c r="T51" s="73" t="str">
        <f>IF(T48&lt;=0,"",($AL$14+$AL$18+$AL$22+$AL$26+$AL$30+$AL$34+$AL$38+$AL$42+$AL$46+SUMPRODUCT(ROUND(ROUND(($D$48:T48)/100,0)*$AB$5/1000,2))))</f>
        <v/>
      </c>
      <c r="U51" s="73" t="str">
        <f>IF(U48&lt;=0,"",($AL$14+$AL$18+$AL$22+$AL$26+$AL$30+$AL$34+$AL$38+$AL$42+$AL$46+SUMPRODUCT(ROUND(ROUND(($D$48:U48)/100,0)*$AB$5/1000,2))))</f>
        <v/>
      </c>
      <c r="V51" s="73" t="str">
        <f>IF(V48&lt;=0,"",($AL$14+$AL$18+$AL$22+$AL$26+$AL$30+$AL$34+$AL$38+$AL$42+$AL$46+SUMPRODUCT(ROUND(ROUND(($D$48:V48)/100,0)*$AB$5/1000,2))))</f>
        <v/>
      </c>
      <c r="W51" s="73" t="str">
        <f>IF(W48&lt;=0,"",($AL$14+$AL$18+$AL$22+$AL$26+$AL$30+$AL$34+$AL$38+$AL$42+$AL$46+SUMPRODUCT(ROUND(ROUND(($D$48:W48)/100,0)*$AB$5/1000,2))))</f>
        <v/>
      </c>
      <c r="X51" s="73" t="str">
        <f>IF(X48&lt;=0,"",($AL$14+$AL$18+$AL$22+$AL$26+$AL$30+$AL$34+$AL$38+$AL$42+$AL$46+SUMPRODUCT(ROUND(ROUND(($D$48:X48)/100,0)*$AB$5/1000,2))))</f>
        <v/>
      </c>
      <c r="Y51" s="73" t="str">
        <f>IF(Y48&lt;=0,"",($AL$14+$AL$18+$AL$22+$AL$26+$AL$30+$AL$34+$AL$38+$AL$42+$AL$46+SUMPRODUCT(ROUND(ROUND(($D$48:Y48)/100,0)*$AB$5/1000,2))))</f>
        <v/>
      </c>
      <c r="Z51" s="73" t="str">
        <f>IF(Z48&lt;=0,"",($AL$14+$AL$18+$AL$22+$AL$26+$AL$30+$AL$34+$AL$38+$AL$42+$AL$46+SUMPRODUCT(ROUND(ROUND(($D$48:Z48)/100,0)*$AB$5/1000,2))))</f>
        <v/>
      </c>
      <c r="AA51" s="73" t="str">
        <f>IF(AA48&lt;=0,"",($AL$14+$AL$18+$AL$22+$AL$26+$AL$30+$AL$34+$AL$38+$AL$42+$AL$46+SUMPRODUCT(ROUND(ROUND(($D$48:AA48)/100,0)*$AB$5/1000,2))))</f>
        <v/>
      </c>
      <c r="AB51" s="73" t="str">
        <f>IF(AB48&lt;=0,"",($AL$14+$AL$18+$AL$22+$AL$26+$AL$30+$AL$34+$AL$38+$AL$42+$AL$46+SUMPRODUCT(ROUND(ROUND(($D$48:AB48)/100,0)*$AB$5/1000,2))))</f>
        <v/>
      </c>
      <c r="AC51" s="73" t="str">
        <f>IF(AC48&lt;=0,"",($AL$14+$AL$18+$AL$22+$AL$26+$AL$30+$AL$34+$AL$38+$AL$42+$AL$46+SUMPRODUCT(ROUND(ROUND(($D$48:AC48)/100,0)*$AB$5/1000,2))))</f>
        <v/>
      </c>
      <c r="AD51" s="73" t="str">
        <f>IF(AD48&lt;=0,"",($AL$14+$AL$18+$AL$22+$AL$26+$AL$30+$AL$34+$AL$38+$AL$42+$AL$46+SUMPRODUCT(ROUND(ROUND(($D$48:AD48)/100,0)*$AB$5/1000,2))))</f>
        <v/>
      </c>
      <c r="AE51" s="73" t="str">
        <f>IF(AE48&lt;=0,"",($AL$14+$AL$18+$AL$22+$AL$26+$AL$30+$AL$34+$AL$38+$AL$42+$AL$46+SUMPRODUCT(ROUND(ROUND(($D$48:AE48)/100,0)*$AB$5/1000,2))))</f>
        <v/>
      </c>
      <c r="AF51" s="73" t="str">
        <f>IF(AF48&lt;=0,"",($AL$14+$AL$18+$AL$22+$AL$26+$AL$30+$AL$34+$AL$38+$AL$42+$AL$46+SUMPRODUCT(ROUND(ROUND(($D$48:AF48)/100,0)*$AB$5/1000,2))))</f>
        <v/>
      </c>
      <c r="AG51" s="73" t="str">
        <f>IF(AG48&lt;=0,"",($AL$14+$AL$18+$AL$22+$AL$26+$AL$30+$AL$34+$AL$38+$AL$42+$AL$46+SUMPRODUCT(ROUND(ROUND(($D$48:AG48)/100,0)*$AB$5/1000,2))))</f>
        <v/>
      </c>
      <c r="AH51" s="77"/>
      <c r="AI51" s="75"/>
    </row>
    <row r="52" spans="1:38" ht="12.4" customHeight="1" x14ac:dyDescent="0.15">
      <c r="A52" s="7"/>
      <c r="B52" s="41" t="s">
        <v>0</v>
      </c>
      <c r="C52" s="42" t="s">
        <v>0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10"/>
      <c r="AI52" s="63"/>
    </row>
    <row r="53" spans="1:38" ht="12.4" customHeight="1" x14ac:dyDescent="0.15">
      <c r="A53" s="5">
        <v>5</v>
      </c>
      <c r="B53" s="26" t="s">
        <v>1</v>
      </c>
      <c r="C53" s="30" t="s">
        <v>2</v>
      </c>
      <c r="D53" s="64" t="str">
        <f>IF(D52&lt;=0,"",($AK$13+$AK$17+$AK$21+$AK$25+$AK$29+$AK$33+$AK$37+$AK$41+$AK$45+$AK$49+SUMPRODUCT(ROUND(($D$52:D52)/100,0)*100)))</f>
        <v/>
      </c>
      <c r="E53" s="64" t="str">
        <f>IF(E52&lt;=0,"",($AK$13+$AK$17+$AK$21+$AK$25+$AK$29+$AK$33+$AK$37+$AK$41+$AK$45+$AK$49+SUMPRODUCT(ROUND(($D$52:E52)/100,0)*100)))</f>
        <v/>
      </c>
      <c r="F53" s="64" t="str">
        <f>IF(F52&lt;=0,"",($AK$13+$AK$17+$AK$21+$AK$25+$AK$29+$AK$33+$AK$37+$AK$41+$AK$45+$AK$49+SUMPRODUCT(ROUND(($D$52:F52)/100,0)*100)))</f>
        <v/>
      </c>
      <c r="G53" s="64" t="str">
        <f>IF(G52&lt;=0,"",($AK$13+$AK$17+$AK$21+$AK$25+$AK$29+$AK$33+$AK$37+$AK$41+$AK$45+$AK$49+SUMPRODUCT(ROUND(($D$52:G52)/100,0)*100)))</f>
        <v/>
      </c>
      <c r="H53" s="64" t="str">
        <f>IF(H52&lt;=0,"",($AK$13+$AK$17+$AK$21+$AK$25+$AK$29+$AK$33+$AK$37+$AK$41+$AK$45+$AK$49+SUMPRODUCT(ROUND(($D$52:H52)/100,0)*100)))</f>
        <v/>
      </c>
      <c r="I53" s="64" t="str">
        <f>IF(I52&lt;=0,"",($AK$13+$AK$17+$AK$21+$AK$25+$AK$29+$AK$33+$AK$37+$AK$41+$AK$45+$AK$49+SUMPRODUCT(ROUND(($D$52:I52)/100,0)*100)))</f>
        <v/>
      </c>
      <c r="J53" s="64" t="str">
        <f>IF(J52&lt;=0,"",($AK$13+$AK$17+$AK$21+$AK$25+$AK$29+$AK$33+$AK$37+$AK$41+$AK$45+$AK$49+SUMPRODUCT(ROUND(($D$52:J52)/100,0)*100)))</f>
        <v/>
      </c>
      <c r="K53" s="64" t="str">
        <f>IF(K52&lt;=0,"",($AK$13+$AK$17+$AK$21+$AK$25+$AK$29+$AK$33+$AK$37+$AK$41+$AK$45+$AK$49+SUMPRODUCT(ROUND(($D$52:K52)/100,0)*100)))</f>
        <v/>
      </c>
      <c r="L53" s="64" t="str">
        <f>IF(L52&lt;=0,"",($AK$13+$AK$17+$AK$21+$AK$25+$AK$29+$AK$33+$AK$37+$AK$41+$AK$45+$AK$49+SUMPRODUCT(ROUND(($D$52:L52)/100,0)*100)))</f>
        <v/>
      </c>
      <c r="M53" s="64" t="str">
        <f>IF(M52&lt;=0,"",($AK$13+$AK$17+$AK$21+$AK$25+$AK$29+$AK$33+$AK$37+$AK$41+$AK$45+$AK$49+SUMPRODUCT(ROUND(($D$52:M52)/100,0)*100)))</f>
        <v/>
      </c>
      <c r="N53" s="64" t="str">
        <f>IF(N52&lt;=0,"",($AK$13+$AK$17+$AK$21+$AK$25+$AK$29+$AK$33+$AK$37+$AK$41+$AK$45+$AK$49+SUMPRODUCT(ROUND(($D$52:N52)/100,0)*100)))</f>
        <v/>
      </c>
      <c r="O53" s="64" t="str">
        <f>IF(O52&lt;=0,"",($AK$13+$AK$17+$AK$21+$AK$25+$AK$29+$AK$33+$AK$37+$AK$41+$AK$45+$AK$49+SUMPRODUCT(ROUND(($D$52:O52)/100,0)*100)))</f>
        <v/>
      </c>
      <c r="P53" s="64" t="str">
        <f>IF(P52&lt;=0,"",($AK$13+$AK$17+$AK$21+$AK$25+$AK$29+$AK$33+$AK$37+$AK$41+$AK$45+$AK$49+SUMPRODUCT(ROUND(($D$52:P52)/100,0)*100)))</f>
        <v/>
      </c>
      <c r="Q53" s="64" t="str">
        <f>IF(Q52&lt;=0,"",($AK$13+$AK$17+$AK$21+$AK$25+$AK$29+$AK$33+$AK$37+$AK$41+$AK$45+$AK$49+SUMPRODUCT(ROUND(($D$52:Q52)/100,0)*100)))</f>
        <v/>
      </c>
      <c r="R53" s="64" t="str">
        <f>IF(R52&lt;=0,"",($AK$13+$AK$17+$AK$21+$AK$25+$AK$29+$AK$33+$AK$37+$AK$41+$AK$45+$AK$49+SUMPRODUCT(ROUND(($D$52:R52)/100,0)*100)))</f>
        <v/>
      </c>
      <c r="S53" s="64" t="str">
        <f>IF(S52&lt;=0,"",($AK$13+$AK$17+$AK$21+$AK$25+$AK$29+$AK$33+$AK$37+$AK$41+$AK$45+$AK$49+SUMPRODUCT(ROUND(($D$52:S52)/100,0)*100)))</f>
        <v/>
      </c>
      <c r="T53" s="64" t="str">
        <f>IF(T52&lt;=0,"",($AK$13+$AK$17+$AK$21+$AK$25+$AK$29+$AK$33+$AK$37+$AK$41+$AK$45+$AK$49+SUMPRODUCT(ROUND(($D$52:T52)/100,0)*100)))</f>
        <v/>
      </c>
      <c r="U53" s="64" t="str">
        <f>IF(U52&lt;=0,"",($AK$13+$AK$17+$AK$21+$AK$25+$AK$29+$AK$33+$AK$37+$AK$41+$AK$45+$AK$49+SUMPRODUCT(ROUND(($D$52:U52)/100,0)*100)))</f>
        <v/>
      </c>
      <c r="V53" s="64" t="str">
        <f>IF(V52&lt;=0,"",($AK$13+$AK$17+$AK$21+$AK$25+$AK$29+$AK$33+$AK$37+$AK$41+$AK$45+$AK$49+SUMPRODUCT(ROUND(($D$52:V52)/100,0)*100)))</f>
        <v/>
      </c>
      <c r="W53" s="64" t="str">
        <f>IF(W52&lt;=0,"",($AK$13+$AK$17+$AK$21+$AK$25+$AK$29+$AK$33+$AK$37+$AK$41+$AK$45+$AK$49+SUMPRODUCT(ROUND(($D$52:W52)/100,0)*100)))</f>
        <v/>
      </c>
      <c r="X53" s="64" t="str">
        <f>IF(X52&lt;=0,"",($AK$13+$AK$17+$AK$21+$AK$25+$AK$29+$AK$33+$AK$37+$AK$41+$AK$45+$AK$49+SUMPRODUCT(ROUND(($D$52:X52)/100,0)*100)))</f>
        <v/>
      </c>
      <c r="Y53" s="64" t="str">
        <f>IF(Y52&lt;=0,"",($AK$13+$AK$17+$AK$21+$AK$25+$AK$29+$AK$33+$AK$37+$AK$41+$AK$45+$AK$49+SUMPRODUCT(ROUND(($D$52:Y52)/100,0)*100)))</f>
        <v/>
      </c>
      <c r="Z53" s="64" t="str">
        <f>IF(Z52&lt;=0,"",($AK$13+$AK$17+$AK$21+$AK$25+$AK$29+$AK$33+$AK$37+$AK$41+$AK$45+$AK$49+SUMPRODUCT(ROUND(($D$52:Z52)/100,0)*100)))</f>
        <v/>
      </c>
      <c r="AA53" s="64" t="str">
        <f>IF(AA52&lt;=0,"",($AK$13+$AK$17+$AK$21+$AK$25+$AK$29+$AK$33+$AK$37+$AK$41+$AK$45+$AK$49+SUMPRODUCT(ROUND(($D$52:AA52)/100,0)*100)))</f>
        <v/>
      </c>
      <c r="AB53" s="64" t="str">
        <f>IF(AB52&lt;=0,"",($AK$13+$AK$17+$AK$21+$AK$25+$AK$29+$AK$33+$AK$37+$AK$41+$AK$45+$AK$49+SUMPRODUCT(ROUND(($D$52:AB52)/100,0)*100)))</f>
        <v/>
      </c>
      <c r="AC53" s="64" t="str">
        <f>IF(AC52&lt;=0,"",($AK$13+$AK$17+$AK$21+$AK$25+$AK$29+$AK$33+$AK$37+$AK$41+$AK$45+$AK$49+SUMPRODUCT(ROUND(($D$52:AC52)/100,0)*100)))</f>
        <v/>
      </c>
      <c r="AD53" s="64" t="str">
        <f>IF(AD52&lt;=0,"",($AK$13+$AK$17+$AK$21+$AK$25+$AK$29+$AK$33+$AK$37+$AK$41+$AK$45+$AK$49+SUMPRODUCT(ROUND(($D$52:AD52)/100,0)*100)))</f>
        <v/>
      </c>
      <c r="AE53" s="64" t="str">
        <f>IF(AE52&lt;=0,"",($AK$13+$AK$17+$AK$21+$AK$25+$AK$29+$AK$33+$AK$37+$AK$41+$AK$45+$AK$49+SUMPRODUCT(ROUND(($D$52:AE52)/100,0)*100)))</f>
        <v/>
      </c>
      <c r="AF53" s="64" t="str">
        <f>IF(AF52&lt;=0,"",($AK$13+$AK$17+$AK$21+$AK$25+$AK$29+$AK$33+$AK$37+$AK$41+$AK$45+$AK$49+SUMPRODUCT(ROUND(($D$52:AF52)/100,0)*100)))</f>
        <v/>
      </c>
      <c r="AG53" s="64" t="str">
        <f>IF(AG52&lt;=0,"",($AK$13+$AK$17+$AK$21+$AK$25+$AK$29+$AK$33+$AK$37+$AK$41+$AK$45+$AK$49+SUMPRODUCT(ROUND(($D$52:AG52)/100,0)*100)))</f>
        <v/>
      </c>
      <c r="AH53" s="64" t="str">
        <f>IF(AH52&lt;=0,"",($AK$13+$AK$17+$AK$21+$AK$25+$AK$29+$AK$33+$AK$37+$AK$41+$AK$45+$AK$49+SUMPRODUCT(ROUND(($D$52:AH52)/100,0)*100)))</f>
        <v/>
      </c>
      <c r="AI53" s="65" t="str">
        <f>IF(SUM(D52:AI52)&lt;=0,"",(SUMPRODUCT(ROUND(($D$52:AI52)/100,0)*100)))</f>
        <v/>
      </c>
      <c r="AK53">
        <f>SUMPRODUCT(ROUND((D52:AH52)/100,0)*100)</f>
        <v>0</v>
      </c>
    </row>
    <row r="54" spans="1:38" ht="11.45" customHeight="1" x14ac:dyDescent="0.15">
      <c r="A54" s="5"/>
      <c r="B54" s="34" t="s">
        <v>4</v>
      </c>
      <c r="C54" s="30" t="s">
        <v>13</v>
      </c>
      <c r="D54" s="71" t="str">
        <f>IF(D52&lt;=0,"",(ROUND(ROUND(D52/100,0)*$AB$5/1000,2)))</f>
        <v/>
      </c>
      <c r="E54" s="71" t="str">
        <f t="shared" ref="E54:AH54" si="11">IF(E52&lt;=0,"",(ROUND(ROUND(E52/100,0)*$AB$5/1000,2)))</f>
        <v/>
      </c>
      <c r="F54" s="71" t="str">
        <f t="shared" si="11"/>
        <v/>
      </c>
      <c r="G54" s="71" t="str">
        <f t="shared" si="11"/>
        <v/>
      </c>
      <c r="H54" s="71" t="str">
        <f t="shared" si="11"/>
        <v/>
      </c>
      <c r="I54" s="71" t="str">
        <f t="shared" si="11"/>
        <v/>
      </c>
      <c r="J54" s="71" t="str">
        <f t="shared" si="11"/>
        <v/>
      </c>
      <c r="K54" s="71" t="str">
        <f t="shared" si="11"/>
        <v/>
      </c>
      <c r="L54" s="71" t="str">
        <f t="shared" si="11"/>
        <v/>
      </c>
      <c r="M54" s="71" t="str">
        <f t="shared" si="11"/>
        <v/>
      </c>
      <c r="N54" s="71" t="str">
        <f t="shared" si="11"/>
        <v/>
      </c>
      <c r="O54" s="71" t="str">
        <f t="shared" si="11"/>
        <v/>
      </c>
      <c r="P54" s="71" t="str">
        <f t="shared" si="11"/>
        <v/>
      </c>
      <c r="Q54" s="71" t="str">
        <f t="shared" si="11"/>
        <v/>
      </c>
      <c r="R54" s="71" t="str">
        <f t="shared" si="11"/>
        <v/>
      </c>
      <c r="S54" s="71" t="str">
        <f t="shared" si="11"/>
        <v/>
      </c>
      <c r="T54" s="71" t="str">
        <f t="shared" si="11"/>
        <v/>
      </c>
      <c r="U54" s="71" t="str">
        <f t="shared" si="11"/>
        <v/>
      </c>
      <c r="V54" s="71" t="str">
        <f t="shared" si="11"/>
        <v/>
      </c>
      <c r="W54" s="71" t="str">
        <f t="shared" si="11"/>
        <v/>
      </c>
      <c r="X54" s="71" t="str">
        <f t="shared" si="11"/>
        <v/>
      </c>
      <c r="Y54" s="71" t="str">
        <f t="shared" si="11"/>
        <v/>
      </c>
      <c r="Z54" s="71" t="str">
        <f t="shared" si="11"/>
        <v/>
      </c>
      <c r="AA54" s="71" t="str">
        <f t="shared" si="11"/>
        <v/>
      </c>
      <c r="AB54" s="71" t="str">
        <f t="shared" si="11"/>
        <v/>
      </c>
      <c r="AC54" s="71" t="str">
        <f t="shared" si="11"/>
        <v/>
      </c>
      <c r="AD54" s="71" t="str">
        <f t="shared" si="11"/>
        <v/>
      </c>
      <c r="AE54" s="71" t="str">
        <f t="shared" si="11"/>
        <v/>
      </c>
      <c r="AF54" s="71" t="str">
        <f t="shared" si="11"/>
        <v/>
      </c>
      <c r="AG54" s="71" t="str">
        <f t="shared" si="11"/>
        <v/>
      </c>
      <c r="AH54" s="71" t="str">
        <f t="shared" si="11"/>
        <v/>
      </c>
      <c r="AI54" s="72" t="str">
        <f>IF(SUM(D52:AH52)&lt;=0,"",(SUMPRODUCT(ROUND(ROUND(($D$52:AH52)/100,0)*$AB$5/1000,2))))</f>
        <v/>
      </c>
      <c r="AL54" s="106">
        <f>SUM(D54:AH54)</f>
        <v>0</v>
      </c>
    </row>
    <row r="55" spans="1:38" ht="12.4" customHeight="1" thickBot="1" x14ac:dyDescent="0.2">
      <c r="A55" s="6"/>
      <c r="B55" s="36" t="s">
        <v>5</v>
      </c>
      <c r="C55" s="37" t="s">
        <v>2</v>
      </c>
      <c r="D55" s="73" t="str">
        <f>IF(D52&lt;=0,"",($AL$14+$AL$18+$AL$22+$AL$26+$AL$30+$AL$34+$AL$38+$AL$42+$AL$46+$AL$50+SUMPRODUCT(ROUND(ROUND(($D$52:D52)/100,0)*$AB$5/1000,2))))</f>
        <v/>
      </c>
      <c r="E55" s="73" t="str">
        <f>IF(E52&lt;=0,"",($AL$14+$AL$18+$AL$22+$AL$26+$AL$30+$AL$34+$AL$38+$AL$42+$AL$46+$AL$50+SUMPRODUCT(ROUND(ROUND(($D$52:E52)/100,0)*$AB$5/1000,2))))</f>
        <v/>
      </c>
      <c r="F55" s="73" t="str">
        <f>IF(F52&lt;=0,"",($AL$14+$AL$18+$AL$22+$AL$26+$AL$30+$AL$34+$AL$38+$AL$42+$AL$46+$AL$50+SUMPRODUCT(ROUND(ROUND(($D$52:F52)/100,0)*$AB$5/1000,2))))</f>
        <v/>
      </c>
      <c r="G55" s="73" t="str">
        <f>IF(G52&lt;=0,"",($AL$14+$AL$18+$AL$22+$AL$26+$AL$30+$AL$34+$AL$38+$AL$42+$AL$46+$AL$50+SUMPRODUCT(ROUND(ROUND(($D$52:G52)/100,0)*$AB$5/1000,2))))</f>
        <v/>
      </c>
      <c r="H55" s="73" t="str">
        <f>IF(H52&lt;=0,"",($AL$14+$AL$18+$AL$22+$AL$26+$AL$30+$AL$34+$AL$38+$AL$42+$AL$46+$AL$50+SUMPRODUCT(ROUND(ROUND(($D$52:H52)/100,0)*$AB$5/1000,2))))</f>
        <v/>
      </c>
      <c r="I55" s="73" t="str">
        <f>IF(I52&lt;=0,"",($AL$14+$AL$18+$AL$22+$AL$26+$AL$30+$AL$34+$AL$38+$AL$42+$AL$46+$AL$50+SUMPRODUCT(ROUND(ROUND(($D$52:I52)/100,0)*$AB$5/1000,2))))</f>
        <v/>
      </c>
      <c r="J55" s="73" t="str">
        <f>IF(J52&lt;=0,"",($AL$14+$AL$18+$AL$22+$AL$26+$AL$30+$AL$34+$AL$38+$AL$42+$AL$46+$AL$50+SUMPRODUCT(ROUND(ROUND(($D$52:J52)/100,0)*$AB$5/1000,2))))</f>
        <v/>
      </c>
      <c r="K55" s="73" t="str">
        <f>IF(K52&lt;=0,"",($AL$14+$AL$18+$AL$22+$AL$26+$AL$30+$AL$34+$AL$38+$AL$42+$AL$46+$AL$50+SUMPRODUCT(ROUND(ROUND(($D$52:K52)/100,0)*$AB$5/1000,2))))</f>
        <v/>
      </c>
      <c r="L55" s="73" t="str">
        <f>IF(L52&lt;=0,"",($AL$14+$AL$18+$AL$22+$AL$26+$AL$30+$AL$34+$AL$38+$AL$42+$AL$46+$AL$50+SUMPRODUCT(ROUND(ROUND(($D$52:L52)/100,0)*$AB$5/1000,2))))</f>
        <v/>
      </c>
      <c r="M55" s="73" t="str">
        <f>IF(M52&lt;=0,"",($AL$14+$AL$18+$AL$22+$AL$26+$AL$30+$AL$34+$AL$38+$AL$42+$AL$46+$AL$50+SUMPRODUCT(ROUND(ROUND(($D$52:M52)/100,0)*$AB$5/1000,2))))</f>
        <v/>
      </c>
      <c r="N55" s="73" t="str">
        <f>IF(N52&lt;=0,"",($AL$14+$AL$18+$AL$22+$AL$26+$AL$30+$AL$34+$AL$38+$AL$42+$AL$46+$AL$50+SUMPRODUCT(ROUND(ROUND(($D$52:N52)/100,0)*$AB$5/1000,2))))</f>
        <v/>
      </c>
      <c r="O55" s="73" t="str">
        <f>IF(O52&lt;=0,"",($AL$14+$AL$18+$AL$22+$AL$26+$AL$30+$AL$34+$AL$38+$AL$42+$AL$46+$AL$50+SUMPRODUCT(ROUND(ROUND(($D$52:O52)/100,0)*$AB$5/1000,2))))</f>
        <v/>
      </c>
      <c r="P55" s="73" t="str">
        <f>IF(P52&lt;=0,"",($AL$14+$AL$18+$AL$22+$AL$26+$AL$30+$AL$34+$AL$38+$AL$42+$AL$46+$AL$50+SUMPRODUCT(ROUND(ROUND(($D$52:P52)/100,0)*$AB$5/1000,2))))</f>
        <v/>
      </c>
      <c r="Q55" s="73" t="str">
        <f>IF(Q52&lt;=0,"",($AL$14+$AL$18+$AL$22+$AL$26+$AL$30+$AL$34+$AL$38+$AL$42+$AL$46+$AL$50+SUMPRODUCT(ROUND(ROUND(($D$52:Q52)/100,0)*$AB$5/1000,2))))</f>
        <v/>
      </c>
      <c r="R55" s="73" t="str">
        <f>IF(R52&lt;=0,"",($AL$14+$AL$18+$AL$22+$AL$26+$AL$30+$AL$34+$AL$38+$AL$42+$AL$46+$AL$50+SUMPRODUCT(ROUND(ROUND(($D$52:R52)/100,0)*$AB$5/1000,2))))</f>
        <v/>
      </c>
      <c r="S55" s="73" t="str">
        <f>IF(S52&lt;=0,"",($AL$14+$AL$18+$AL$22+$AL$26+$AL$30+$AL$34+$AL$38+$AL$42+$AL$46+$AL$50+SUMPRODUCT(ROUND(ROUND(($D$52:S52)/100,0)*$AB$5/1000,2))))</f>
        <v/>
      </c>
      <c r="T55" s="73" t="str">
        <f>IF(T52&lt;=0,"",($AL$14+$AL$18+$AL$22+$AL$26+$AL$30+$AL$34+$AL$38+$AL$42+$AL$46+$AL$50+SUMPRODUCT(ROUND(ROUND(($D$52:T52)/100,0)*$AB$5/1000,2))))</f>
        <v/>
      </c>
      <c r="U55" s="73" t="str">
        <f>IF(U52&lt;=0,"",($AL$14+$AL$18+$AL$22+$AL$26+$AL$30+$AL$34+$AL$38+$AL$42+$AL$46+$AL$50+SUMPRODUCT(ROUND(ROUND(($D$52:U52)/100,0)*$AB$5/1000,2))))</f>
        <v/>
      </c>
      <c r="V55" s="73" t="str">
        <f>IF(V52&lt;=0,"",($AL$14+$AL$18+$AL$22+$AL$26+$AL$30+$AL$34+$AL$38+$AL$42+$AL$46+$AL$50+SUMPRODUCT(ROUND(ROUND(($D$52:V52)/100,0)*$AB$5/1000,2))))</f>
        <v/>
      </c>
      <c r="W55" s="73" t="str">
        <f>IF(W52&lt;=0,"",($AL$14+$AL$18+$AL$22+$AL$26+$AL$30+$AL$34+$AL$38+$AL$42+$AL$46+$AL$50+SUMPRODUCT(ROUND(ROUND(($D$52:W52)/100,0)*$AB$5/1000,2))))</f>
        <v/>
      </c>
      <c r="X55" s="73" t="str">
        <f>IF(X52&lt;=0,"",($AL$14+$AL$18+$AL$22+$AL$26+$AL$30+$AL$34+$AL$38+$AL$42+$AL$46+$AL$50+SUMPRODUCT(ROUND(ROUND(($D$52:X52)/100,0)*$AB$5/1000,2))))</f>
        <v/>
      </c>
      <c r="Y55" s="73" t="str">
        <f>IF(Y52&lt;=0,"",($AL$14+$AL$18+$AL$22+$AL$26+$AL$30+$AL$34+$AL$38+$AL$42+$AL$46+$AL$50+SUMPRODUCT(ROUND(ROUND(($D$52:Y52)/100,0)*$AB$5/1000,2))))</f>
        <v/>
      </c>
      <c r="Z55" s="73" t="str">
        <f>IF(Z52&lt;=0,"",($AL$14+$AL$18+$AL$22+$AL$26+$AL$30+$AL$34+$AL$38+$AL$42+$AL$46+$AL$50+SUMPRODUCT(ROUND(ROUND(($D$52:Z52)/100,0)*$AB$5/1000,2))))</f>
        <v/>
      </c>
      <c r="AA55" s="73" t="str">
        <f>IF(AA52&lt;=0,"",($AL$14+$AL$18+$AL$22+$AL$26+$AL$30+$AL$34+$AL$38+$AL$42+$AL$46+$AL$50+SUMPRODUCT(ROUND(ROUND(($D$52:AA52)/100,0)*$AB$5/1000,2))))</f>
        <v/>
      </c>
      <c r="AB55" s="73" t="str">
        <f>IF(AB52&lt;=0,"",($AL$14+$AL$18+$AL$22+$AL$26+$AL$30+$AL$34+$AL$38+$AL$42+$AL$46+$AL$50+SUMPRODUCT(ROUND(ROUND(($D$52:AB52)/100,0)*$AB$5/1000,2))))</f>
        <v/>
      </c>
      <c r="AC55" s="73" t="str">
        <f>IF(AC52&lt;=0,"",($AL$14+$AL$18+$AL$22+$AL$26+$AL$30+$AL$34+$AL$38+$AL$42+$AL$46+$AL$50+SUMPRODUCT(ROUND(ROUND(($D$52:AC52)/100,0)*$AB$5/1000,2))))</f>
        <v/>
      </c>
      <c r="AD55" s="73" t="str">
        <f>IF(AD52&lt;=0,"",($AL$14+$AL$18+$AL$22+$AL$26+$AL$30+$AL$34+$AL$38+$AL$42+$AL$46+$AL$50+SUMPRODUCT(ROUND(ROUND(($D$52:AD52)/100,0)*$AB$5/1000,2))))</f>
        <v/>
      </c>
      <c r="AE55" s="73" t="str">
        <f>IF(AE52&lt;=0,"",($AL$14+$AL$18+$AL$22+$AL$26+$AL$30+$AL$34+$AL$38+$AL$42+$AL$46+$AL$50+SUMPRODUCT(ROUND(ROUND(($D$52:AE52)/100,0)*$AB$5/1000,2))))</f>
        <v/>
      </c>
      <c r="AF55" s="73" t="str">
        <f>IF(AF52&lt;=0,"",($AL$14+$AL$18+$AL$22+$AL$26+$AL$30+$AL$34+$AL$38+$AL$42+$AL$46+$AL$50+SUMPRODUCT(ROUND(ROUND(($D$52:AF52)/100,0)*$AB$5/1000,2))))</f>
        <v/>
      </c>
      <c r="AG55" s="73" t="str">
        <f>IF(AG52&lt;=0,"",($AL$14+$AL$18+$AL$22+$AL$26+$AL$30+$AL$34+$AL$38+$AL$42+$AL$46+$AL$50+SUMPRODUCT(ROUND(ROUND(($D$52:AG52)/100,0)*$AB$5/1000,2))))</f>
        <v/>
      </c>
      <c r="AH55" s="73" t="str">
        <f>IF(AH52&lt;=0,"",($AL$14+$AL$18+$AL$22+$AL$26+$AL$30+$AL$34+$AL$38+$AL$42+$AL$46+$AL$50+SUMPRODUCT(ROUND(ROUND(($D$52:AH52)/100,0)*$AB$5/1000,2))))</f>
        <v/>
      </c>
      <c r="AI55" s="75"/>
    </row>
    <row r="56" spans="1:38" x14ac:dyDescent="0.15">
      <c r="A56" s="7"/>
      <c r="B56" s="41" t="s">
        <v>0</v>
      </c>
      <c r="C56" s="42" t="s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66"/>
      <c r="AI56" s="63"/>
    </row>
    <row r="57" spans="1:38" x14ac:dyDescent="0.15">
      <c r="A57" s="5">
        <v>6</v>
      </c>
      <c r="B57" s="26" t="s">
        <v>1</v>
      </c>
      <c r="C57" s="30" t="s">
        <v>2</v>
      </c>
      <c r="D57" s="64" t="str">
        <f>IF(D56&lt;=0,"",($AK$13+$AK$17+$AK$21+$AK$25+$AK$29+$AK$33+$AK$37+$AK$41+$AK$45+$AK$49+$AK$53+SUMPRODUCT(ROUND(($D$56:D56)/100,0)*100)))</f>
        <v/>
      </c>
      <c r="E57" s="64" t="str">
        <f>IF(E56&lt;=0,"",($AK$13+$AK$17+$AK$21+$AK$25+$AK$29+$AK$33+$AK$37+$AK$41+$AK$45+$AK$49+$AK$53+SUMPRODUCT(ROUND(($D$56:E56)/100,0)*100)))</f>
        <v/>
      </c>
      <c r="F57" s="64" t="str">
        <f>IF(F56&lt;=0,"",($AK$13+$AK$17+$AK$21+$AK$25+$AK$29+$AK$33+$AK$37+$AK$41+$AK$45+$AK$49+$AK$53+SUMPRODUCT(ROUND(($D$56:F56)/100,0)*100)))</f>
        <v/>
      </c>
      <c r="G57" s="64" t="str">
        <f>IF(G56&lt;=0,"",($AK$13+$AK$17+$AK$21+$AK$25+$AK$29+$AK$33+$AK$37+$AK$41+$AK$45+$AK$49+$AK$53+SUMPRODUCT(ROUND(($D$56:G56)/100,0)*100)))</f>
        <v/>
      </c>
      <c r="H57" s="64" t="str">
        <f>IF(H56&lt;=0,"",($AK$13+$AK$17+$AK$21+$AK$25+$AK$29+$AK$33+$AK$37+$AK$41+$AK$45+$AK$49+$AK$53+SUMPRODUCT(ROUND(($D$56:H56)/100,0)*100)))</f>
        <v/>
      </c>
      <c r="I57" s="64" t="str">
        <f>IF(I56&lt;=0,"",($AK$13+$AK$17+$AK$21+$AK$25+$AK$29+$AK$33+$AK$37+$AK$41+$AK$45+$AK$49+$AK$53+SUMPRODUCT(ROUND(($D$56:I56)/100,0)*100)))</f>
        <v/>
      </c>
      <c r="J57" s="64" t="str">
        <f>IF(J56&lt;=0,"",($AK$13+$AK$17+$AK$21+$AK$25+$AK$29+$AK$33+$AK$37+$AK$41+$AK$45+$AK$49+$AK$53+SUMPRODUCT(ROUND(($D$56:J56)/100,0)*100)))</f>
        <v/>
      </c>
      <c r="K57" s="64" t="str">
        <f>IF(K56&lt;=0,"",($AK$13+$AK$17+$AK$21+$AK$25+$AK$29+$AK$33+$AK$37+$AK$41+$AK$45+$AK$49+$AK$53+SUMPRODUCT(ROUND(($D$56:K56)/100,0)*100)))</f>
        <v/>
      </c>
      <c r="L57" s="64" t="str">
        <f>IF(L56&lt;=0,"",($AK$13+$AK$17+$AK$21+$AK$25+$AK$29+$AK$33+$AK$37+$AK$41+$AK$45+$AK$49+$AK$53+SUMPRODUCT(ROUND(($D$56:L56)/100,0)*100)))</f>
        <v/>
      </c>
      <c r="M57" s="64" t="str">
        <f>IF(M56&lt;=0,"",($AK$13+$AK$17+$AK$21+$AK$25+$AK$29+$AK$33+$AK$37+$AK$41+$AK$45+$AK$49+$AK$53+SUMPRODUCT(ROUND(($D$56:M56)/100,0)*100)))</f>
        <v/>
      </c>
      <c r="N57" s="64" t="str">
        <f>IF(N56&lt;=0,"",($AK$13+$AK$17+$AK$21+$AK$25+$AK$29+$AK$33+$AK$37+$AK$41+$AK$45+$AK$49+$AK$53+SUMPRODUCT(ROUND(($D$56:N56)/100,0)*100)))</f>
        <v/>
      </c>
      <c r="O57" s="64" t="str">
        <f>IF(O56&lt;=0,"",($AK$13+$AK$17+$AK$21+$AK$25+$AK$29+$AK$33+$AK$37+$AK$41+$AK$45+$AK$49+$AK$53+SUMPRODUCT(ROUND(($D$56:O56)/100,0)*100)))</f>
        <v/>
      </c>
      <c r="P57" s="64" t="str">
        <f>IF(P56&lt;=0,"",($AK$13+$AK$17+$AK$21+$AK$25+$AK$29+$AK$33+$AK$37+$AK$41+$AK$45+$AK$49+$AK$53+SUMPRODUCT(ROUND(($D$56:P56)/100,0)*100)))</f>
        <v/>
      </c>
      <c r="Q57" s="64" t="str">
        <f>IF(Q56&lt;=0,"",($AK$13+$AK$17+$AK$21+$AK$25+$AK$29+$AK$33+$AK$37+$AK$41+$AK$45+$AK$49+$AK$53+SUMPRODUCT(ROUND(($D$56:Q56)/100,0)*100)))</f>
        <v/>
      </c>
      <c r="R57" s="64" t="str">
        <f>IF(R56&lt;=0,"",($AK$13+$AK$17+$AK$21+$AK$25+$AK$29+$AK$33+$AK$37+$AK$41+$AK$45+$AK$49+$AK$53+SUMPRODUCT(ROUND(($D$56:R56)/100,0)*100)))</f>
        <v/>
      </c>
      <c r="S57" s="64" t="str">
        <f>IF(S56&lt;=0,"",($AK$13+$AK$17+$AK$21+$AK$25+$AK$29+$AK$33+$AK$37+$AK$41+$AK$45+$AK$49+$AK$53+SUMPRODUCT(ROUND(($D$56:S56)/100,0)*100)))</f>
        <v/>
      </c>
      <c r="T57" s="64" t="str">
        <f>IF(T56&lt;=0,"",($AK$13+$AK$17+$AK$21+$AK$25+$AK$29+$AK$33+$AK$37+$AK$41+$AK$45+$AK$49+$AK$53+SUMPRODUCT(ROUND(($D$56:T56)/100,0)*100)))</f>
        <v/>
      </c>
      <c r="U57" s="64" t="str">
        <f>IF(U56&lt;=0,"",($AK$13+$AK$17+$AK$21+$AK$25+$AK$29+$AK$33+$AK$37+$AK$41+$AK$45+$AK$49+$AK$53+SUMPRODUCT(ROUND(($D$56:U56)/100,0)*100)))</f>
        <v/>
      </c>
      <c r="V57" s="64" t="str">
        <f>IF(V56&lt;=0,"",($AK$13+$AK$17+$AK$21+$AK$25+$AK$29+$AK$33+$AK$37+$AK$41+$AK$45+$AK$49+$AK$53+SUMPRODUCT(ROUND(($D$56:V56)/100,0)*100)))</f>
        <v/>
      </c>
      <c r="W57" s="64" t="str">
        <f>IF(W56&lt;=0,"",($AK$13+$AK$17+$AK$21+$AK$25+$AK$29+$AK$33+$AK$37+$AK$41+$AK$45+$AK$49+$AK$53+SUMPRODUCT(ROUND(($D$56:W56)/100,0)*100)))</f>
        <v/>
      </c>
      <c r="X57" s="64" t="str">
        <f>IF(X56&lt;=0,"",($AK$13+$AK$17+$AK$21+$AK$25+$AK$29+$AK$33+$AK$37+$AK$41+$AK$45+$AK$49+$AK$53+SUMPRODUCT(ROUND(($D$56:X56)/100,0)*100)))</f>
        <v/>
      </c>
      <c r="Y57" s="64" t="str">
        <f>IF(Y56&lt;=0,"",($AK$13+$AK$17+$AK$21+$AK$25+$AK$29+$AK$33+$AK$37+$AK$41+$AK$45+$AK$49+$AK$53+SUMPRODUCT(ROUND(($D$56:Y56)/100,0)*100)))</f>
        <v/>
      </c>
      <c r="Z57" s="64" t="str">
        <f>IF(Z56&lt;=0,"",($AK$13+$AK$17+$AK$21+$AK$25+$AK$29+$AK$33+$AK$37+$AK$41+$AK$45+$AK$49+$AK$53+SUMPRODUCT(ROUND(($D$56:Z56)/100,0)*100)))</f>
        <v/>
      </c>
      <c r="AA57" s="64" t="str">
        <f>IF(AA56&lt;=0,"",($AK$13+$AK$17+$AK$21+$AK$25+$AK$29+$AK$33+$AK$37+$AK$41+$AK$45+$AK$49+$AK$53+SUMPRODUCT(ROUND(($D$56:AA56)/100,0)*100)))</f>
        <v/>
      </c>
      <c r="AB57" s="64" t="str">
        <f>IF(AB56&lt;=0,"",($AK$13+$AK$17+$AK$21+$AK$25+$AK$29+$AK$33+$AK$37+$AK$41+$AK$45+$AK$49+$AK$53+SUMPRODUCT(ROUND(($D$56:AB56)/100,0)*100)))</f>
        <v/>
      </c>
      <c r="AC57" s="64" t="str">
        <f>IF(AC56&lt;=0,"",($AK$13+$AK$17+$AK$21+$AK$25+$AK$29+$AK$33+$AK$37+$AK$41+$AK$45+$AK$49+$AK$53+SUMPRODUCT(ROUND(($D$56:AC56)/100,0)*100)))</f>
        <v/>
      </c>
      <c r="AD57" s="64" t="str">
        <f>IF(AD56&lt;=0,"",($AK$13+$AK$17+$AK$21+$AK$25+$AK$29+$AK$33+$AK$37+$AK$41+$AK$45+$AK$49+$AK$53+SUMPRODUCT(ROUND(($D$56:AD56)/100,0)*100)))</f>
        <v/>
      </c>
      <c r="AE57" s="64" t="str">
        <f>IF(AE56&lt;=0,"",($AK$13+$AK$17+$AK$21+$AK$25+$AK$29+$AK$33+$AK$37+$AK$41+$AK$45+$AK$49+$AK$53+SUMPRODUCT(ROUND(($D$56:AE56)/100,0)*100)))</f>
        <v/>
      </c>
      <c r="AF57" s="64" t="str">
        <f>IF(AF56&lt;=0,"",($AK$13+$AK$17+$AK$21+$AK$25+$AK$29+$AK$33+$AK$37+$AK$41+$AK$45+$AK$49+$AK$53+SUMPRODUCT(ROUND(($D$56:AF56)/100,0)*100)))</f>
        <v/>
      </c>
      <c r="AG57" s="64" t="str">
        <f>IF(AG56&lt;=0,"",($AK$13+$AK$17+$AK$21+$AK$25+$AK$29+$AK$33+$AK$37+$AK$41+$AK$45+$AK$49+$AK$53+SUMPRODUCT(ROUND(($D$56:AG56)/100,0)*100)))</f>
        <v/>
      </c>
      <c r="AH57" s="67"/>
      <c r="AI57" s="65" t="str">
        <f>IF(SUM(D56:AI56)&lt;=0,"",(SUMPRODUCT(ROUND(($D$56:AI56)/100,0)*100)))</f>
        <v/>
      </c>
      <c r="AK57">
        <f>SUMPRODUCT(ROUND((D56:AG56)/100,0)*100)</f>
        <v>0</v>
      </c>
    </row>
    <row r="58" spans="1:38" x14ac:dyDescent="0.15">
      <c r="A58" s="5"/>
      <c r="B58" s="34" t="s">
        <v>4</v>
      </c>
      <c r="C58" s="30" t="s">
        <v>13</v>
      </c>
      <c r="D58" s="71" t="str">
        <f>IF(D56&lt;=0,"",(ROUND(ROUND(D56/100,0)*$AB$5/1000,2)))</f>
        <v/>
      </c>
      <c r="E58" s="71" t="str">
        <f t="shared" ref="E58:AG58" si="12">IF(E56&lt;=0,"",(ROUND(ROUND(E56/100,0)*$AB$5/1000,2)))</f>
        <v/>
      </c>
      <c r="F58" s="71" t="str">
        <f t="shared" si="12"/>
        <v/>
      </c>
      <c r="G58" s="71" t="str">
        <f t="shared" si="12"/>
        <v/>
      </c>
      <c r="H58" s="71" t="str">
        <f t="shared" si="12"/>
        <v/>
      </c>
      <c r="I58" s="71" t="str">
        <f t="shared" si="12"/>
        <v/>
      </c>
      <c r="J58" s="71" t="str">
        <f t="shared" si="12"/>
        <v/>
      </c>
      <c r="K58" s="71" t="str">
        <f t="shared" si="12"/>
        <v/>
      </c>
      <c r="L58" s="71" t="str">
        <f t="shared" si="12"/>
        <v/>
      </c>
      <c r="M58" s="71" t="str">
        <f t="shared" si="12"/>
        <v/>
      </c>
      <c r="N58" s="71" t="str">
        <f t="shared" si="12"/>
        <v/>
      </c>
      <c r="O58" s="71" t="str">
        <f t="shared" si="12"/>
        <v/>
      </c>
      <c r="P58" s="71" t="str">
        <f t="shared" si="12"/>
        <v/>
      </c>
      <c r="Q58" s="71" t="str">
        <f t="shared" si="12"/>
        <v/>
      </c>
      <c r="R58" s="71" t="str">
        <f t="shared" si="12"/>
        <v/>
      </c>
      <c r="S58" s="71" t="str">
        <f t="shared" si="12"/>
        <v/>
      </c>
      <c r="T58" s="71" t="str">
        <f t="shared" si="12"/>
        <v/>
      </c>
      <c r="U58" s="71" t="str">
        <f t="shared" si="12"/>
        <v/>
      </c>
      <c r="V58" s="71" t="str">
        <f t="shared" si="12"/>
        <v/>
      </c>
      <c r="W58" s="71" t="str">
        <f t="shared" si="12"/>
        <v/>
      </c>
      <c r="X58" s="71" t="str">
        <f t="shared" si="12"/>
        <v/>
      </c>
      <c r="Y58" s="71" t="str">
        <f t="shared" si="12"/>
        <v/>
      </c>
      <c r="Z58" s="71" t="str">
        <f t="shared" si="12"/>
        <v/>
      </c>
      <c r="AA58" s="71" t="str">
        <f t="shared" si="12"/>
        <v/>
      </c>
      <c r="AB58" s="71" t="str">
        <f t="shared" si="12"/>
        <v/>
      </c>
      <c r="AC58" s="71" t="str">
        <f t="shared" si="12"/>
        <v/>
      </c>
      <c r="AD58" s="71" t="str">
        <f t="shared" si="12"/>
        <v/>
      </c>
      <c r="AE58" s="71" t="str">
        <f t="shared" si="12"/>
        <v/>
      </c>
      <c r="AF58" s="71" t="str">
        <f t="shared" si="12"/>
        <v/>
      </c>
      <c r="AG58" s="71" t="str">
        <f t="shared" si="12"/>
        <v/>
      </c>
      <c r="AH58" s="76"/>
      <c r="AI58" s="72" t="str">
        <f>IF(SUM(D56:AH56)&lt;=0,"",(SUMPRODUCT(ROUND(ROUND(($D$56:AH56)/100,0)*$AB$5/1000,2))))</f>
        <v/>
      </c>
      <c r="AL58" s="106">
        <f>SUM(D58:AG58)</f>
        <v>0</v>
      </c>
    </row>
    <row r="59" spans="1:38" ht="14.25" thickBot="1" x14ac:dyDescent="0.2">
      <c r="A59" s="6"/>
      <c r="B59" s="36" t="s">
        <v>5</v>
      </c>
      <c r="C59" s="37" t="s">
        <v>2</v>
      </c>
      <c r="D59" s="73" t="str">
        <f>IF(D56&lt;=0,"",($AL$14+$AL$18+$AL$22+$AL$26+$AL$30+$AL$34+$AL$38+$AL$42+$AL$46+$AL$50+$AL$54+SUMPRODUCT(ROUND(ROUND(($D$56:D56)/100,0)*$AB$5/1000,2))))</f>
        <v/>
      </c>
      <c r="E59" s="73" t="str">
        <f>IF(E56&lt;=0,"",($AL$14+$AL$18+$AL$22+$AL$26+$AL$30+$AL$34+$AL$38+$AL$42+$AL$46+$AL$50+$AL$54+SUMPRODUCT(ROUND(ROUND(($D$56:E56)/100,0)*$AB$5/1000,2))))</f>
        <v/>
      </c>
      <c r="F59" s="73" t="str">
        <f>IF(F56&lt;=0,"",($AL$14+$AL$18+$AL$22+$AL$26+$AL$30+$AL$34+$AL$38+$AL$42+$AL$46+$AL$50+$AL$54+SUMPRODUCT(ROUND(ROUND(($D$56:F56)/100,0)*$AB$5/1000,2))))</f>
        <v/>
      </c>
      <c r="G59" s="73" t="str">
        <f>IF(G56&lt;=0,"",($AL$14+$AL$18+$AL$22+$AL$26+$AL$30+$AL$34+$AL$38+$AL$42+$AL$46+$AL$50+$AL$54+SUMPRODUCT(ROUND(ROUND(($D$56:G56)/100,0)*$AB$5/1000,2))))</f>
        <v/>
      </c>
      <c r="H59" s="73" t="str">
        <f>IF(H56&lt;=0,"",($AL$14+$AL$18+$AL$22+$AL$26+$AL$30+$AL$34+$AL$38+$AL$42+$AL$46+$AL$50+$AL$54+SUMPRODUCT(ROUND(ROUND(($D$56:H56)/100,0)*$AB$5/1000,2))))</f>
        <v/>
      </c>
      <c r="I59" s="73" t="str">
        <f>IF(I56&lt;=0,"",($AL$14+$AL$18+$AL$22+$AL$26+$AL$30+$AL$34+$AL$38+$AL$42+$AL$46+$AL$50+$AL$54+SUMPRODUCT(ROUND(ROUND(($D$56:I56)/100,0)*$AB$5/1000,2))))</f>
        <v/>
      </c>
      <c r="J59" s="73" t="str">
        <f>IF(J56&lt;=0,"",($AL$14+$AL$18+$AL$22+$AL$26+$AL$30+$AL$34+$AL$38+$AL$42+$AL$46+$AL$50+$AL$54+SUMPRODUCT(ROUND(ROUND(($D$56:J56)/100,0)*$AB$5/1000,2))))</f>
        <v/>
      </c>
      <c r="K59" s="73" t="str">
        <f>IF(K56&lt;=0,"",($AL$14+$AL$18+$AL$22+$AL$26+$AL$30+$AL$34+$AL$38+$AL$42+$AL$46+$AL$50+$AL$54+SUMPRODUCT(ROUND(ROUND(($D$56:K56)/100,0)*$AB$5/1000,2))))</f>
        <v/>
      </c>
      <c r="L59" s="73" t="str">
        <f>IF(L56&lt;=0,"",($AL$14+$AL$18+$AL$22+$AL$26+$AL$30+$AL$34+$AL$38+$AL$42+$AL$46+$AL$50+$AL$54+SUMPRODUCT(ROUND(ROUND(($D$56:L56)/100,0)*$AB$5/1000,2))))</f>
        <v/>
      </c>
      <c r="M59" s="73" t="str">
        <f>IF(M56&lt;=0,"",($AL$14+$AL$18+$AL$22+$AL$26+$AL$30+$AL$34+$AL$38+$AL$42+$AL$46+$AL$50+$AL$54+SUMPRODUCT(ROUND(ROUND(($D$56:M56)/100,0)*$AB$5/1000,2))))</f>
        <v/>
      </c>
      <c r="N59" s="73" t="str">
        <f>IF(N56&lt;=0,"",($AL$14+$AL$18+$AL$22+$AL$26+$AL$30+$AL$34+$AL$38+$AL$42+$AL$46+$AL$50+$AL$54+SUMPRODUCT(ROUND(ROUND(($D$56:N56)/100,0)*$AB$5/1000,2))))</f>
        <v/>
      </c>
      <c r="O59" s="73" t="str">
        <f>IF(O56&lt;=0,"",($AL$14+$AL$18+$AL$22+$AL$26+$AL$30+$AL$34+$AL$38+$AL$42+$AL$46+$AL$50+$AL$54+SUMPRODUCT(ROUND(ROUND(($D$56:O56)/100,0)*$AB$5/1000,2))))</f>
        <v/>
      </c>
      <c r="P59" s="73" t="str">
        <f>IF(P56&lt;=0,"",($AL$14+$AL$18+$AL$22+$AL$26+$AL$30+$AL$34+$AL$38+$AL$42+$AL$46+$AL$50+$AL$54+SUMPRODUCT(ROUND(ROUND(($D$56:P56)/100,0)*$AB$5/1000,2))))</f>
        <v/>
      </c>
      <c r="Q59" s="73" t="str">
        <f>IF(Q56&lt;=0,"",($AL$14+$AL$18+$AL$22+$AL$26+$AL$30+$AL$34+$AL$38+$AL$42+$AL$46+$AL$50+$AL$54+SUMPRODUCT(ROUND(ROUND(($D$56:Q56)/100,0)*$AB$5/1000,2))))</f>
        <v/>
      </c>
      <c r="R59" s="73" t="str">
        <f>IF(R56&lt;=0,"",($AL$14+$AL$18+$AL$22+$AL$26+$AL$30+$AL$34+$AL$38+$AL$42+$AL$46+$AL$50+$AL$54+SUMPRODUCT(ROUND(ROUND(($D$56:R56)/100,0)*$AB$5/1000,2))))</f>
        <v/>
      </c>
      <c r="S59" s="73" t="str">
        <f>IF(S56&lt;=0,"",($AL$14+$AL$18+$AL$22+$AL$26+$AL$30+$AL$34+$AL$38+$AL$42+$AL$46+$AL$50+$AL$54+SUMPRODUCT(ROUND(ROUND(($D$56:S56)/100,0)*$AB$5/1000,2))))</f>
        <v/>
      </c>
      <c r="T59" s="73" t="str">
        <f>IF(T56&lt;=0,"",($AL$14+$AL$18+$AL$22+$AL$26+$AL$30+$AL$34+$AL$38+$AL$42+$AL$46+$AL$50+$AL$54+SUMPRODUCT(ROUND(ROUND(($D$56:T56)/100,0)*$AB$5/1000,2))))</f>
        <v/>
      </c>
      <c r="U59" s="73" t="str">
        <f>IF(U56&lt;=0,"",($AL$14+$AL$18+$AL$22+$AL$26+$AL$30+$AL$34+$AL$38+$AL$42+$AL$46+$AL$50+$AL$54+SUMPRODUCT(ROUND(ROUND(($D$56:U56)/100,0)*$AB$5/1000,2))))</f>
        <v/>
      </c>
      <c r="V59" s="73" t="str">
        <f>IF(V56&lt;=0,"",($AL$14+$AL$18+$AL$22+$AL$26+$AL$30+$AL$34+$AL$38+$AL$42+$AL$46+$AL$50+$AL$54+SUMPRODUCT(ROUND(ROUND(($D$56:V56)/100,0)*$AB$5/1000,2))))</f>
        <v/>
      </c>
      <c r="W59" s="73" t="str">
        <f>IF(W56&lt;=0,"",($AL$14+$AL$18+$AL$22+$AL$26+$AL$30+$AL$34+$AL$38+$AL$42+$AL$46+$AL$50+$AL$54+SUMPRODUCT(ROUND(ROUND(($D$56:W56)/100,0)*$AB$5/1000,2))))</f>
        <v/>
      </c>
      <c r="X59" s="73" t="str">
        <f>IF(X56&lt;=0,"",($AL$14+$AL$18+$AL$22+$AL$26+$AL$30+$AL$34+$AL$38+$AL$42+$AL$46+$AL$50+$AL$54+SUMPRODUCT(ROUND(ROUND(($D$56:X56)/100,0)*$AB$5/1000,2))))</f>
        <v/>
      </c>
      <c r="Y59" s="73" t="str">
        <f>IF(Y56&lt;=0,"",($AL$14+$AL$18+$AL$22+$AL$26+$AL$30+$AL$34+$AL$38+$AL$42+$AL$46+$AL$50+$AL$54+SUMPRODUCT(ROUND(ROUND(($D$56:Y56)/100,0)*$AB$5/1000,2))))</f>
        <v/>
      </c>
      <c r="Z59" s="73" t="str">
        <f>IF(Z56&lt;=0,"",($AL$14+$AL$18+$AL$22+$AL$26+$AL$30+$AL$34+$AL$38+$AL$42+$AL$46+$AL$50+$AL$54+SUMPRODUCT(ROUND(ROUND(($D$56:Z56)/100,0)*$AB$5/1000,2))))</f>
        <v/>
      </c>
      <c r="AA59" s="73" t="str">
        <f>IF(AA56&lt;=0,"",($AL$14+$AL$18+$AL$22+$AL$26+$AL$30+$AL$34+$AL$38+$AL$42+$AL$46+$AL$50+$AL$54+SUMPRODUCT(ROUND(ROUND(($D$56:AA56)/100,0)*$AB$5/1000,2))))</f>
        <v/>
      </c>
      <c r="AB59" s="73" t="str">
        <f>IF(AB56&lt;=0,"",($AL$14+$AL$18+$AL$22+$AL$26+$AL$30+$AL$34+$AL$38+$AL$42+$AL$46+$AL$50+$AL$54+SUMPRODUCT(ROUND(ROUND(($D$56:AB56)/100,0)*$AB$5/1000,2))))</f>
        <v/>
      </c>
      <c r="AC59" s="73" t="str">
        <f>IF(AC56&lt;=0,"",($AL$14+$AL$18+$AL$22+$AL$26+$AL$30+$AL$34+$AL$38+$AL$42+$AL$46+$AL$50+$AL$54+SUMPRODUCT(ROUND(ROUND(($D$56:AC56)/100,0)*$AB$5/1000,2))))</f>
        <v/>
      </c>
      <c r="AD59" s="73" t="str">
        <f>IF(AD56&lt;=0,"",($AL$14+$AL$18+$AL$22+$AL$26+$AL$30+$AL$34+$AL$38+$AL$42+$AL$46+$AL$50+$AL$54+SUMPRODUCT(ROUND(ROUND(($D$56:AD56)/100,0)*$AB$5/1000,2))))</f>
        <v/>
      </c>
      <c r="AE59" s="73" t="str">
        <f>IF(AE56&lt;=0,"",($AL$14+$AL$18+$AL$22+$AL$26+$AL$30+$AL$34+$AL$38+$AL$42+$AL$46+$AL$50+$AL$54+SUMPRODUCT(ROUND(ROUND(($D$56:AE56)/100,0)*$AB$5/1000,2))))</f>
        <v/>
      </c>
      <c r="AF59" s="73" t="str">
        <f>IF(AF56&lt;=0,"",($AL$14+$AL$18+$AL$22+$AL$26+$AL$30+$AL$34+$AL$38+$AL$42+$AL$46+$AL$50+$AL$54+SUMPRODUCT(ROUND(ROUND(($D$56:AF56)/100,0)*$AB$5/1000,2))))</f>
        <v/>
      </c>
      <c r="AG59" s="73" t="str">
        <f>IF(AG56&lt;=0,"",($AL$14+$AL$18+$AL$22+$AL$26+$AL$30+$AL$34+$AL$38+$AL$42+$AL$46+$AL$50+$AL$54+SUMPRODUCT(ROUND(ROUND(($D$56:AG56)/100,0)*$AB$5/1000,2))))</f>
        <v/>
      </c>
      <c r="AH59" s="77"/>
      <c r="AI59" s="75"/>
      <c r="AK59">
        <f>AK57+AK53+AK49+AK45+AK41+AK37+AK33+AK29+AK25+AK21+AK17+AK13</f>
        <v>0</v>
      </c>
      <c r="AL59">
        <f>AL58+AL54+AL50+AL46+AL42+AL38+AL34+AL30+AL26+AL22+AL18+AL14</f>
        <v>0</v>
      </c>
    </row>
  </sheetData>
  <sheetProtection sheet="1" objects="1" scenarios="1" selectLockedCells="1"/>
  <protectedRanges>
    <protectedRange sqref="D52:AH52 D56:AG56" name="範囲11"/>
    <protectedRange sqref="D44:AH44" name="範囲9"/>
    <protectedRange sqref="D36:AH36" name="範囲7"/>
    <protectedRange sqref="D28:AG28" name="範囲5"/>
    <protectedRange sqref="D20:AG20" name="範囲3"/>
    <protectedRange password="CF7A" sqref="D12:AH12" name="範囲1"/>
    <protectedRange sqref="D16:AH16" name="範囲2"/>
    <protectedRange sqref="D24:AH24" name="範囲4"/>
    <protectedRange sqref="D32:AH32" name="範囲6"/>
    <protectedRange sqref="D40:AF40" name="範囲8"/>
    <protectedRange sqref="D48:AG48" name="範囲10"/>
  </protectedRanges>
  <mergeCells count="2">
    <mergeCell ref="AB5:AC5"/>
    <mergeCell ref="AE3:AH3"/>
  </mergeCells>
  <phoneticPr fontId="7"/>
  <printOptions horizontalCentered="1"/>
  <pageMargins left="0" right="0" top="0" bottom="0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zoomScale="80" zoomScaleNormal="80" workbookViewId="0"/>
  </sheetViews>
  <sheetFormatPr defaultRowHeight="13.5" x14ac:dyDescent="0.15"/>
  <cols>
    <col min="2" max="2" width="16.5" customWidth="1"/>
    <col min="3" max="3" width="18.75" customWidth="1"/>
    <col min="4" max="4" width="10.75" customWidth="1"/>
    <col min="5" max="5" width="9.625" customWidth="1"/>
  </cols>
  <sheetData>
    <row r="2" spans="2:6" ht="14.25" x14ac:dyDescent="0.15">
      <c r="B2" s="56" t="s">
        <v>20</v>
      </c>
      <c r="C2" s="56"/>
    </row>
    <row r="3" spans="2:6" x14ac:dyDescent="0.15">
      <c r="C3" t="s">
        <v>93</v>
      </c>
      <c r="D3" t="s">
        <v>21</v>
      </c>
      <c r="E3" s="55" t="s">
        <v>94</v>
      </c>
    </row>
    <row r="4" spans="2:6" x14ac:dyDescent="0.15">
      <c r="B4" t="s">
        <v>100</v>
      </c>
    </row>
    <row r="6" spans="2:6" ht="14.25" x14ac:dyDescent="0.15">
      <c r="B6" s="56" t="s">
        <v>34</v>
      </c>
    </row>
    <row r="7" spans="2:6" x14ac:dyDescent="0.15">
      <c r="B7" t="s">
        <v>23</v>
      </c>
      <c r="C7" s="57">
        <f>歩数・距離換算記録!AE3</f>
        <v>0</v>
      </c>
    </row>
    <row r="9" spans="2:6" x14ac:dyDescent="0.15">
      <c r="B9" t="s">
        <v>22</v>
      </c>
      <c r="C9" t="s">
        <v>14</v>
      </c>
      <c r="D9" s="104" t="s">
        <v>19</v>
      </c>
      <c r="E9" t="s">
        <v>18</v>
      </c>
      <c r="F9" s="59" t="s">
        <v>95</v>
      </c>
    </row>
    <row r="10" spans="2:6" x14ac:dyDescent="0.15">
      <c r="C10" t="s">
        <v>15</v>
      </c>
      <c r="D10" s="105" t="s">
        <v>19</v>
      </c>
      <c r="F10" s="59" t="s">
        <v>96</v>
      </c>
    </row>
    <row r="11" spans="2:6" x14ac:dyDescent="0.15">
      <c r="C11" t="s">
        <v>16</v>
      </c>
      <c r="D11" s="105" t="s">
        <v>19</v>
      </c>
      <c r="F11" s="59" t="s">
        <v>97</v>
      </c>
    </row>
    <row r="12" spans="2:6" x14ac:dyDescent="0.15">
      <c r="C12" t="s">
        <v>17</v>
      </c>
      <c r="D12" s="105" t="s">
        <v>19</v>
      </c>
      <c r="F12" s="59" t="s">
        <v>98</v>
      </c>
    </row>
    <row r="15" spans="2:6" x14ac:dyDescent="0.15">
      <c r="D15" s="59"/>
    </row>
    <row r="16" spans="2:6" x14ac:dyDescent="0.15">
      <c r="D16" s="59"/>
    </row>
  </sheetData>
  <phoneticPr fontId="10"/>
  <hyperlinks>
    <hyperlink ref="E3" r:id="rId1"/>
  </hyperlinks>
  <pageMargins left="0.70866141732283472" right="0.70866141732283472" top="0.74803149606299213" bottom="0.74803149606299213" header="0.31496062992125984" footer="0.31496062992125984"/>
  <pageSetup paperSize="9" scale="15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実施要領</vt:lpstr>
      <vt:lpstr>踏破進捗表</vt:lpstr>
      <vt:lpstr>歩数・距離換算記録</vt:lpstr>
      <vt:lpstr>踏破報告書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y-fukada</dc:creator>
  <cp:lastModifiedBy>setuko</cp:lastModifiedBy>
  <cp:lastPrinted>2015-06-03T06:56:20Z</cp:lastPrinted>
  <dcterms:created xsi:type="dcterms:W3CDTF">2012-04-12T05:39:36Z</dcterms:created>
  <dcterms:modified xsi:type="dcterms:W3CDTF">2020-06-19T08:56:10Z</dcterms:modified>
</cp:coreProperties>
</file>